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ismillahirramanirrahim tesis 2021\data\DATA\kirim kirim\"/>
    </mc:Choice>
  </mc:AlternateContent>
  <bookViews>
    <workbookView xWindow="0" yWindow="13200" windowWidth="15315" windowHeight="6540" activeTab="4"/>
  </bookViews>
  <sheets>
    <sheet name="Sheet20" sheetId="20" r:id="rId1"/>
    <sheet name="Sheet21" sheetId="21" r:id="rId2"/>
    <sheet name="Sheet22" sheetId="22" r:id="rId3"/>
    <sheet name="Sheet23" sheetId="23" r:id="rId4"/>
    <sheet name="KORELASI SPERMA" sheetId="29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8" i="29" l="1"/>
  <c r="S16" i="29"/>
  <c r="T17" i="29"/>
  <c r="U16" i="29"/>
  <c r="T16" i="29"/>
  <c r="D49" i="20"/>
  <c r="D48" i="20"/>
  <c r="E47" i="20"/>
  <c r="E46" i="20"/>
  <c r="E45" i="20"/>
  <c r="E44" i="20"/>
  <c r="F46" i="20"/>
  <c r="F45" i="20"/>
  <c r="F44" i="20"/>
  <c r="R19" i="29"/>
  <c r="K19" i="29"/>
  <c r="L18" i="29"/>
  <c r="M17" i="29"/>
  <c r="N16" i="29"/>
  <c r="L16" i="29"/>
  <c r="D19" i="29"/>
  <c r="E18" i="29"/>
  <c r="F17" i="29"/>
  <c r="F16" i="29"/>
  <c r="G16" i="29"/>
  <c r="E16" i="29"/>
  <c r="E15" i="29"/>
  <c r="M24" i="23"/>
  <c r="M25" i="23"/>
  <c r="M26" i="23"/>
  <c r="M27" i="23"/>
  <c r="M28" i="23"/>
  <c r="M29" i="23"/>
  <c r="M23" i="23"/>
  <c r="E40" i="22"/>
  <c r="D40" i="23"/>
  <c r="D42" i="23"/>
  <c r="E42" i="22"/>
  <c r="K30" i="21"/>
  <c r="F30" i="21"/>
  <c r="M24" i="20"/>
  <c r="M25" i="20"/>
  <c r="M26" i="20"/>
  <c r="M27" i="20"/>
  <c r="M28" i="20"/>
  <c r="M29" i="20"/>
  <c r="M23" i="20"/>
  <c r="D41" i="20"/>
  <c r="D42" i="20" l="1"/>
  <c r="D41" i="23" l="1"/>
  <c r="E41" i="22"/>
  <c r="K30" i="23"/>
  <c r="T13" i="29" l="1"/>
  <c r="S15" i="29"/>
  <c r="U12" i="29"/>
  <c r="U11" i="29"/>
  <c r="U10" i="29"/>
  <c r="U9" i="29"/>
  <c r="U8" i="29"/>
  <c r="U7" i="29"/>
  <c r="U6" i="29"/>
  <c r="M13" i="29"/>
  <c r="M16" i="29"/>
  <c r="L15" i="29"/>
  <c r="N12" i="29"/>
  <c r="N11" i="29"/>
  <c r="N10" i="29"/>
  <c r="N9" i="29"/>
  <c r="N8" i="29"/>
  <c r="N7" i="29"/>
  <c r="N6" i="29"/>
  <c r="G6" i="29"/>
  <c r="F13" i="29"/>
  <c r="G12" i="29"/>
  <c r="G11" i="29"/>
  <c r="G10" i="29"/>
  <c r="G9" i="29"/>
  <c r="G8" i="29"/>
  <c r="G7" i="29"/>
  <c r="U13" i="29" l="1"/>
  <c r="N13" i="29"/>
  <c r="G13" i="29"/>
  <c r="N23" i="22" l="1"/>
  <c r="G31" i="22"/>
  <c r="L23" i="23"/>
  <c r="J24" i="23" l="1"/>
  <c r="J25" i="23"/>
  <c r="J26" i="23"/>
  <c r="J27" i="23"/>
  <c r="J28" i="23"/>
  <c r="J29" i="23"/>
  <c r="J23" i="23"/>
  <c r="K24" i="22"/>
  <c r="K25" i="22"/>
  <c r="K26" i="22"/>
  <c r="K27" i="22"/>
  <c r="K28" i="22"/>
  <c r="K29" i="22"/>
  <c r="K23" i="22"/>
  <c r="J24" i="20"/>
  <c r="J25" i="20"/>
  <c r="J26" i="20"/>
  <c r="J27" i="20"/>
  <c r="J28" i="20"/>
  <c r="J29" i="20"/>
  <c r="J23" i="20"/>
  <c r="N24" i="22" l="1"/>
  <c r="N25" i="22"/>
  <c r="N26" i="22"/>
  <c r="N27" i="22"/>
  <c r="N28" i="22"/>
  <c r="N29" i="22"/>
  <c r="G44" i="23" l="1"/>
  <c r="F44" i="23"/>
  <c r="F45" i="23" s="1"/>
  <c r="F46" i="23" s="1"/>
  <c r="E44" i="23"/>
  <c r="F31" i="23"/>
  <c r="E30" i="23"/>
  <c r="F30" i="23"/>
  <c r="D30" i="23"/>
  <c r="H24" i="23"/>
  <c r="I24" i="23"/>
  <c r="K24" i="23"/>
  <c r="H25" i="23"/>
  <c r="I25" i="23"/>
  <c r="K25" i="23"/>
  <c r="H26" i="23"/>
  <c r="I26" i="23"/>
  <c r="K26" i="23"/>
  <c r="H27" i="23"/>
  <c r="I27" i="23"/>
  <c r="K27" i="23"/>
  <c r="H28" i="23"/>
  <c r="I28" i="23"/>
  <c r="K28" i="23"/>
  <c r="H29" i="23"/>
  <c r="I29" i="23"/>
  <c r="K29" i="23"/>
  <c r="K23" i="23"/>
  <c r="H23" i="23"/>
  <c r="I23" i="23" s="1"/>
  <c r="H44" i="22"/>
  <c r="G44" i="22"/>
  <c r="G45" i="22" s="1"/>
  <c r="G46" i="22" s="1"/>
  <c r="F44" i="22"/>
  <c r="F45" i="22" s="1"/>
  <c r="F46" i="22" s="1"/>
  <c r="F47" i="22" s="1"/>
  <c r="E44" i="22"/>
  <c r="E45" i="22" s="1"/>
  <c r="L30" i="22"/>
  <c r="M23" i="22" s="1"/>
  <c r="F30" i="22"/>
  <c r="G30" i="22"/>
  <c r="E30" i="22"/>
  <c r="I24" i="22"/>
  <c r="J24" i="22"/>
  <c r="L24" i="22"/>
  <c r="I25" i="22"/>
  <c r="J25" i="22"/>
  <c r="L25" i="22"/>
  <c r="I26" i="22"/>
  <c r="J26" i="22"/>
  <c r="L26" i="22"/>
  <c r="I27" i="22"/>
  <c r="J27" i="22"/>
  <c r="L27" i="22"/>
  <c r="I28" i="22"/>
  <c r="J28" i="22"/>
  <c r="L28" i="22"/>
  <c r="I29" i="22"/>
  <c r="J29" i="22"/>
  <c r="L29" i="22"/>
  <c r="L23" i="22"/>
  <c r="I23" i="22"/>
  <c r="J23" i="22" s="1"/>
  <c r="G44" i="21"/>
  <c r="L23" i="21"/>
  <c r="F44" i="21" s="1"/>
  <c r="F45" i="21" s="1"/>
  <c r="F46" i="21" s="1"/>
  <c r="F31" i="21"/>
  <c r="E30" i="21"/>
  <c r="D30" i="21"/>
  <c r="H24" i="21"/>
  <c r="I24" i="21"/>
  <c r="K24" i="21"/>
  <c r="H25" i="21"/>
  <c r="I25" i="21"/>
  <c r="K25" i="21"/>
  <c r="H26" i="21"/>
  <c r="I26" i="21"/>
  <c r="K26" i="21"/>
  <c r="H27" i="21"/>
  <c r="I27" i="21"/>
  <c r="K27" i="21"/>
  <c r="H28" i="21"/>
  <c r="I28" i="21"/>
  <c r="K28" i="21"/>
  <c r="H29" i="21"/>
  <c r="I29" i="21"/>
  <c r="K29" i="21"/>
  <c r="K23" i="21"/>
  <c r="H23" i="21"/>
  <c r="I23" i="21" s="1"/>
  <c r="G44" i="20"/>
  <c r="D44" i="20"/>
  <c r="D45" i="20" s="1"/>
  <c r="D40" i="20"/>
  <c r="K30" i="20"/>
  <c r="H24" i="20"/>
  <c r="I24" i="20" s="1"/>
  <c r="K24" i="20"/>
  <c r="H25" i="20"/>
  <c r="I25" i="20" s="1"/>
  <c r="K25" i="20"/>
  <c r="H26" i="20"/>
  <c r="I26" i="20" s="1"/>
  <c r="K26" i="20"/>
  <c r="H27" i="20"/>
  <c r="I27" i="20" s="1"/>
  <c r="K27" i="20"/>
  <c r="H28" i="20"/>
  <c r="I28" i="20" s="1"/>
  <c r="K28" i="20"/>
  <c r="H29" i="20"/>
  <c r="I29" i="20" s="1"/>
  <c r="K29" i="20"/>
  <c r="F31" i="20"/>
  <c r="F30" i="20"/>
  <c r="E30" i="20"/>
  <c r="D30" i="20"/>
  <c r="L23" i="20"/>
  <c r="K23" i="20"/>
  <c r="H23" i="20"/>
  <c r="I23" i="20" s="1"/>
  <c r="D40" i="21" l="1"/>
  <c r="D41" i="21" s="1"/>
  <c r="E44" i="21"/>
  <c r="E45" i="21" s="1"/>
  <c r="E46" i="21" s="1"/>
  <c r="E47" i="21" s="1"/>
  <c r="J27" i="21"/>
  <c r="J24" i="21"/>
  <c r="J28" i="21"/>
  <c r="J25" i="21"/>
  <c r="J29" i="21"/>
  <c r="J26" i="21"/>
  <c r="J23" i="21"/>
  <c r="D50" i="20"/>
  <c r="D51" i="20" s="1"/>
  <c r="E45" i="23"/>
  <c r="E46" i="23" s="1"/>
  <c r="E47" i="23" s="1"/>
  <c r="D44" i="23"/>
  <c r="D45" i="23" s="1"/>
  <c r="E48" i="22"/>
  <c r="E49" i="22" s="1"/>
  <c r="E50" i="22" s="1"/>
  <c r="E51" i="22" s="1"/>
  <c r="D44" i="21" l="1"/>
  <c r="D45" i="21" s="1"/>
  <c r="D42" i="21"/>
  <c r="D48" i="23"/>
  <c r="D49" i="23" s="1"/>
  <c r="D50" i="23" s="1"/>
  <c r="D51" i="23" s="1"/>
  <c r="D48" i="21"/>
  <c r="D49" i="21" s="1"/>
  <c r="D50" i="21" s="1"/>
  <c r="D51" i="21" s="1"/>
  <c r="M27" i="21" l="1"/>
  <c r="M23" i="21"/>
  <c r="M24" i="21"/>
  <c r="M26" i="21"/>
  <c r="M28" i="21"/>
  <c r="M29" i="21"/>
  <c r="M25" i="21"/>
</calcChain>
</file>

<file path=xl/sharedStrings.xml><?xml version="1.0" encoding="utf-8"?>
<sst xmlns="http://schemas.openxmlformats.org/spreadsheetml/2006/main" count="187" uniqueCount="46">
  <si>
    <t>Adikara/160726</t>
  </si>
  <si>
    <t>N</t>
  </si>
  <si>
    <t>Variance</t>
  </si>
  <si>
    <t>df</t>
  </si>
  <si>
    <t>Anova: Single Factor</t>
  </si>
  <si>
    <t>SUMMARY</t>
  </si>
  <si>
    <t>Groups</t>
  </si>
  <si>
    <t>Count</t>
  </si>
  <si>
    <t>Sum</t>
  </si>
  <si>
    <t>Average</t>
  </si>
  <si>
    <t>ANOVA</t>
  </si>
  <si>
    <t>Source of Variation</t>
  </si>
  <si>
    <t>SS</t>
  </si>
  <si>
    <t>MS</t>
  </si>
  <si>
    <t>F</t>
  </si>
  <si>
    <t>P-value</t>
  </si>
  <si>
    <t>F crit</t>
  </si>
  <si>
    <t>Between Groups</t>
  </si>
  <si>
    <t>Within Groups</t>
  </si>
  <si>
    <t>Total</t>
  </si>
  <si>
    <t>sd</t>
  </si>
  <si>
    <t>kk</t>
  </si>
  <si>
    <t>P</t>
  </si>
  <si>
    <t>SQ</t>
  </si>
  <si>
    <t>K</t>
  </si>
  <si>
    <t>NP</t>
  </si>
  <si>
    <t>ragam</t>
  </si>
  <si>
    <t>t</t>
  </si>
  <si>
    <t>heritabilitas</t>
  </si>
  <si>
    <t>SE</t>
  </si>
  <si>
    <t>S.E .(HERITABILITAS)</t>
  </si>
  <si>
    <t>X</t>
  </si>
  <si>
    <t>Y</t>
  </si>
  <si>
    <t>ADIKARA/ 160726</t>
  </si>
  <si>
    <t>KE LESAP/160725</t>
  </si>
  <si>
    <t>MUNTAHAI/16011001</t>
  </si>
  <si>
    <t>BENTENG/934</t>
  </si>
  <si>
    <t>Pejantan</t>
  </si>
  <si>
    <t>Kelesap/160725</t>
  </si>
  <si>
    <t>Muntahai/ 1601100</t>
  </si>
  <si>
    <t xml:space="preserve">Benteng </t>
  </si>
  <si>
    <t>KORELASI NILAI NOP BB DENGAN TB</t>
  </si>
  <si>
    <t>SELISIH</t>
  </si>
  <si>
    <t>D2</t>
  </si>
  <si>
    <t>JUMLAH</t>
  </si>
  <si>
    <t>rs (rho)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</si>
</sst>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0.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0" borderId="1" xfId="0" applyBorder="1"/>
    <xf numFmtId="2" fontId="0" fillId="0" borderId="1" xfId="0" applyNumberFormat="1" applyBorder="1"/>
    <xf numFmtId="2" fontId="0" fillId="2" borderId="1" xfId="0" applyNumberFormat="1" applyFill="1" applyBorder="1"/>
    <xf numFmtId="0" fontId="0" fillId="2" borderId="1" xfId="0" applyFill="1" applyBorder="1"/>
    <xf numFmtId="165" fontId="0" fillId="0" borderId="1" xfId="0" applyNumberFormat="1" applyBorder="1"/>
    <xf numFmtId="0" fontId="3" fillId="0" borderId="4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5" xfId="0" applyFill="1" applyBorder="1" applyAlignment="1"/>
    <xf numFmtId="0" fontId="3" fillId="0" borderId="0" xfId="0" applyFont="1" applyFill="1" applyBorder="1" applyAlignment="1">
      <alignment horizontal="center"/>
    </xf>
    <xf numFmtId="0" fontId="0" fillId="0" borderId="0" xfId="0" applyBorder="1"/>
    <xf numFmtId="0" fontId="2" fillId="3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2" fontId="0" fillId="8" borderId="1" xfId="0" applyNumberFormat="1" applyFill="1" applyBorder="1"/>
    <xf numFmtId="0" fontId="0" fillId="0" borderId="6" xfId="0" applyFill="1" applyBorder="1"/>
    <xf numFmtId="166" fontId="0" fillId="0" borderId="1" xfId="0" applyNumberFormat="1" applyBorder="1"/>
    <xf numFmtId="0" fontId="0" fillId="0" borderId="1" xfId="0" applyBorder="1" applyAlignment="1"/>
    <xf numFmtId="165" fontId="0" fillId="0" borderId="1" xfId="0" applyNumberFormat="1" applyBorder="1" applyAlignment="1"/>
    <xf numFmtId="2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0" fillId="0" borderId="0" xfId="0" applyNumberFormat="1" applyFill="1" applyBorder="1" applyAlignment="1"/>
    <xf numFmtId="2" fontId="0" fillId="0" borderId="5" xfId="0" applyNumberFormat="1" applyFill="1" applyBorder="1" applyAlignment="1"/>
    <xf numFmtId="2" fontId="0" fillId="0" borderId="0" xfId="1" applyNumberFormat="1" applyFont="1" applyFill="1" applyBorder="1" applyAlignment="1"/>
    <xf numFmtId="2" fontId="0" fillId="0" borderId="5" xfId="1" applyNumberFormat="1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3">
    <cellStyle name="Normal" xfId="0" builtinId="0"/>
    <cellStyle name="Normal 2" xfId="2"/>
    <cellStyle name="Percent" xfId="1" builtinId="5"/>
  </cellStyles>
  <dxfs count="0"/>
  <tableStyles count="0" defaultTableStyle="TableStyleMedium2" defaultPivotStyle="PivotStyleLight16"/>
  <colors>
    <mruColors>
      <color rgb="FF33CC33"/>
      <color rgb="FFFF6699"/>
      <color rgb="FFFB0DC8"/>
      <color rgb="FFFD8DE5"/>
      <color rgb="FFE604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51"/>
  <sheetViews>
    <sheetView topLeftCell="A28" workbookViewId="0">
      <selection activeCell="F31" sqref="F31"/>
    </sheetView>
  </sheetViews>
  <sheetFormatPr defaultRowHeight="15" x14ac:dyDescent="0.25"/>
  <cols>
    <col min="3" max="3" width="19.7109375" customWidth="1"/>
    <col min="4" max="4" width="21.42578125" customWidth="1"/>
    <col min="5" max="5" width="12.140625" customWidth="1"/>
    <col min="6" max="6" width="19.7109375" customWidth="1"/>
    <col min="7" max="7" width="14.5703125" customWidth="1"/>
    <col min="8" max="8" width="13.140625" customWidth="1"/>
    <col min="9" max="9" width="12.7109375" customWidth="1"/>
  </cols>
  <sheetData>
    <row r="3" spans="3:9" x14ac:dyDescent="0.25">
      <c r="C3" s="26">
        <v>684</v>
      </c>
      <c r="D3" s="26" t="s">
        <v>33</v>
      </c>
      <c r="E3" s="26">
        <v>685</v>
      </c>
      <c r="F3" s="26" t="s">
        <v>34</v>
      </c>
      <c r="G3" s="26" t="s">
        <v>35</v>
      </c>
      <c r="H3" s="26" t="s">
        <v>36</v>
      </c>
      <c r="I3" s="26">
        <v>386</v>
      </c>
    </row>
    <row r="4" spans="3:9" x14ac:dyDescent="0.25">
      <c r="C4" s="11">
        <v>88.9</v>
      </c>
      <c r="D4" s="17">
        <v>99.8</v>
      </c>
      <c r="E4" s="12">
        <v>98</v>
      </c>
      <c r="F4" s="13">
        <v>97.7</v>
      </c>
      <c r="G4" s="14">
        <v>92.9</v>
      </c>
      <c r="H4" s="15">
        <v>100.4</v>
      </c>
      <c r="I4" s="16">
        <v>93.7</v>
      </c>
    </row>
    <row r="5" spans="3:9" x14ac:dyDescent="0.25">
      <c r="C5" s="11">
        <v>94.4</v>
      </c>
      <c r="D5" s="17">
        <v>105.5</v>
      </c>
      <c r="E5" s="12">
        <v>97</v>
      </c>
      <c r="F5" s="13">
        <v>89.4</v>
      </c>
      <c r="G5" s="14">
        <v>98.2</v>
      </c>
      <c r="H5" s="15">
        <v>96.9</v>
      </c>
      <c r="I5" s="16">
        <v>93.4</v>
      </c>
    </row>
    <row r="6" spans="3:9" x14ac:dyDescent="0.25">
      <c r="C6" s="11">
        <v>92.6</v>
      </c>
      <c r="D6" s="17">
        <v>100.4</v>
      </c>
      <c r="E6" s="12">
        <v>91.4</v>
      </c>
      <c r="F6" s="13">
        <v>105.3</v>
      </c>
      <c r="G6" s="14">
        <v>89.1</v>
      </c>
      <c r="H6" s="15">
        <v>94.6</v>
      </c>
      <c r="I6" s="16">
        <v>97.5</v>
      </c>
    </row>
    <row r="7" spans="3:9" x14ac:dyDescent="0.25">
      <c r="C7" s="11">
        <v>93.2</v>
      </c>
      <c r="D7" s="17">
        <v>99.4</v>
      </c>
      <c r="E7" s="12">
        <v>100.9</v>
      </c>
      <c r="F7" s="13">
        <v>107.6</v>
      </c>
      <c r="G7" s="14">
        <v>99.3</v>
      </c>
      <c r="H7" s="15">
        <v>94.7</v>
      </c>
      <c r="I7" s="1"/>
    </row>
    <row r="8" spans="3:9" x14ac:dyDescent="0.25">
      <c r="C8" s="11">
        <v>96.3</v>
      </c>
      <c r="D8" s="17">
        <v>91.2</v>
      </c>
      <c r="E8" s="12">
        <v>89.8</v>
      </c>
      <c r="F8" s="13">
        <v>104.4</v>
      </c>
      <c r="G8" s="14">
        <v>94.9</v>
      </c>
      <c r="H8" s="15">
        <v>98.4</v>
      </c>
      <c r="I8" s="1"/>
    </row>
    <row r="9" spans="3:9" x14ac:dyDescent="0.25">
      <c r="C9" s="11">
        <v>93</v>
      </c>
      <c r="D9" s="17">
        <v>100.6</v>
      </c>
      <c r="E9" s="12">
        <v>92.9</v>
      </c>
      <c r="F9" s="1"/>
      <c r="G9" s="14">
        <v>98</v>
      </c>
      <c r="H9" s="15">
        <v>95</v>
      </c>
      <c r="I9" s="1"/>
    </row>
    <row r="10" spans="3:9" x14ac:dyDescent="0.25">
      <c r="C10" s="11">
        <v>100.9</v>
      </c>
      <c r="D10" s="17">
        <v>98.3</v>
      </c>
      <c r="E10" s="12">
        <v>94.1</v>
      </c>
      <c r="F10" s="1"/>
      <c r="G10" s="14">
        <v>93.8</v>
      </c>
      <c r="H10" s="15">
        <v>92</v>
      </c>
      <c r="I10" s="1"/>
    </row>
    <row r="11" spans="3:9" x14ac:dyDescent="0.25">
      <c r="C11" s="11">
        <v>94.3</v>
      </c>
      <c r="D11" s="17">
        <v>94.6</v>
      </c>
      <c r="E11" s="12">
        <v>96.8</v>
      </c>
      <c r="F11" s="1"/>
      <c r="G11" s="14">
        <v>98.9</v>
      </c>
      <c r="H11" s="15">
        <v>99.4</v>
      </c>
      <c r="I11" s="1"/>
    </row>
    <row r="12" spans="3:9" x14ac:dyDescent="0.25">
      <c r="C12" s="11">
        <v>99.1</v>
      </c>
      <c r="D12" s="17">
        <v>100.2</v>
      </c>
      <c r="E12" s="12">
        <v>89.4</v>
      </c>
      <c r="F12" s="1"/>
      <c r="G12" s="14">
        <v>94.9</v>
      </c>
      <c r="H12" s="1"/>
      <c r="I12" s="1"/>
    </row>
    <row r="13" spans="3:9" x14ac:dyDescent="0.25">
      <c r="C13" s="11">
        <v>97.2</v>
      </c>
      <c r="D13" s="17">
        <v>92.3</v>
      </c>
      <c r="E13" s="1"/>
      <c r="F13" s="1"/>
      <c r="G13" s="14">
        <v>96.8</v>
      </c>
      <c r="H13" s="1"/>
      <c r="I13" s="1"/>
    </row>
    <row r="14" spans="3:9" x14ac:dyDescent="0.25">
      <c r="C14" s="11">
        <v>92.3</v>
      </c>
      <c r="D14" s="17">
        <v>95.3</v>
      </c>
      <c r="E14" s="1"/>
      <c r="F14" s="1"/>
      <c r="G14" s="14">
        <v>95.9</v>
      </c>
      <c r="H14" s="1"/>
      <c r="I14" s="1"/>
    </row>
    <row r="15" spans="3:9" x14ac:dyDescent="0.25">
      <c r="C15" s="11">
        <v>100.4</v>
      </c>
      <c r="D15" s="17">
        <v>94.5</v>
      </c>
      <c r="E15" s="1"/>
      <c r="F15" s="1"/>
      <c r="G15" s="1"/>
      <c r="H15" s="1"/>
      <c r="I15" s="1"/>
    </row>
    <row r="16" spans="3:9" x14ac:dyDescent="0.25">
      <c r="C16" s="11">
        <v>90.7</v>
      </c>
      <c r="D16" s="17">
        <v>100</v>
      </c>
      <c r="E16" s="1"/>
      <c r="F16" s="1"/>
      <c r="G16" s="1"/>
      <c r="H16" s="1"/>
      <c r="I16" s="1"/>
    </row>
    <row r="19" spans="3:13" x14ac:dyDescent="0.25">
      <c r="C19" t="s">
        <v>4</v>
      </c>
    </row>
    <row r="21" spans="3:13" ht="15.75" thickBot="1" x14ac:dyDescent="0.3">
      <c r="C21" t="s">
        <v>5</v>
      </c>
    </row>
    <row r="22" spans="3:13" x14ac:dyDescent="0.25">
      <c r="C22" s="6" t="s">
        <v>6</v>
      </c>
      <c r="D22" s="6" t="s">
        <v>7</v>
      </c>
      <c r="E22" s="6" t="s">
        <v>8</v>
      </c>
      <c r="F22" s="6" t="s">
        <v>9</v>
      </c>
      <c r="G22" s="6" t="s">
        <v>2</v>
      </c>
      <c r="H22" s="18" t="s">
        <v>20</v>
      </c>
      <c r="I22" s="18" t="s">
        <v>21</v>
      </c>
      <c r="J22" s="18" t="s">
        <v>22</v>
      </c>
      <c r="K22" s="18" t="s">
        <v>23</v>
      </c>
      <c r="L22" s="18" t="s">
        <v>24</v>
      </c>
      <c r="M22" s="19" t="s">
        <v>25</v>
      </c>
    </row>
    <row r="23" spans="3:13" x14ac:dyDescent="0.25">
      <c r="C23" s="27">
        <v>684</v>
      </c>
      <c r="D23" s="7">
        <v>13</v>
      </c>
      <c r="E23" s="7">
        <v>1233.3000000000002</v>
      </c>
      <c r="F23" s="32">
        <v>94.869230769230782</v>
      </c>
      <c r="G23" s="7">
        <v>13.660641025641027</v>
      </c>
      <c r="H23" s="2">
        <f>SQRT(G23)</f>
        <v>3.6960304416550773</v>
      </c>
      <c r="I23" s="2">
        <f>H23/F23</f>
        <v>3.8959211661003808E-2</v>
      </c>
      <c r="J23" s="5">
        <f>F23-F$31</f>
        <v>-1.5697008547008267</v>
      </c>
      <c r="K23" s="1">
        <f>D23^2</f>
        <v>169</v>
      </c>
      <c r="L23" s="3">
        <f>(1/6)*(D30-(K30/D30))</f>
        <v>8.6182795698924721</v>
      </c>
      <c r="M23" s="20">
        <f>((2*D23*D$42)/(4+((D23-1)*D$42)))*(F23-F$31)</f>
        <v>-1.9998604405246658</v>
      </c>
    </row>
    <row r="24" spans="3:13" x14ac:dyDescent="0.25">
      <c r="C24" s="27" t="s">
        <v>33</v>
      </c>
      <c r="D24" s="7">
        <v>13</v>
      </c>
      <c r="E24" s="7">
        <v>1272.0999999999999</v>
      </c>
      <c r="F24" s="32">
        <v>97.853846153846149</v>
      </c>
      <c r="G24" s="7">
        <v>16.037692307692314</v>
      </c>
      <c r="H24" s="2">
        <f t="shared" ref="H24:H29" si="0">SQRT(G24)</f>
        <v>4.0047087669008237</v>
      </c>
      <c r="I24" s="2">
        <f t="shared" ref="I24:I29" si="1">H24/F24</f>
        <v>4.092540992823733E-2</v>
      </c>
      <c r="J24" s="5">
        <f t="shared" ref="J24:J29" si="2">F24-F$31</f>
        <v>1.4149145299145403</v>
      </c>
      <c r="K24" s="1">
        <f t="shared" ref="K24:K29" si="3">D24^2</f>
        <v>169</v>
      </c>
      <c r="M24" s="20">
        <f t="shared" ref="M24:M29" si="4">((2*D24*D$42)/(4+((D24-1)*D$42)))*(F24-F$31)</f>
        <v>1.8026565932137113</v>
      </c>
    </row>
    <row r="25" spans="3:13" x14ac:dyDescent="0.25">
      <c r="C25" s="27">
        <v>685</v>
      </c>
      <c r="D25" s="7">
        <v>9</v>
      </c>
      <c r="E25" s="7">
        <v>850.3</v>
      </c>
      <c r="F25" s="32">
        <v>94.477777777777774</v>
      </c>
      <c r="G25" s="7">
        <v>15.646944444444442</v>
      </c>
      <c r="H25" s="2">
        <f t="shared" si="0"/>
        <v>3.9556218783453558</v>
      </c>
      <c r="I25" s="2">
        <f t="shared" si="1"/>
        <v>4.1868278143135602E-2</v>
      </c>
      <c r="J25" s="5">
        <f t="shared" si="2"/>
        <v>-1.9611538461538345</v>
      </c>
      <c r="K25" s="1">
        <f t="shared" si="3"/>
        <v>81</v>
      </c>
      <c r="M25" s="20">
        <f t="shared" si="4"/>
        <v>-2.151497401767001</v>
      </c>
    </row>
    <row r="26" spans="3:13" x14ac:dyDescent="0.25">
      <c r="C26" s="27" t="s">
        <v>34</v>
      </c>
      <c r="D26" s="7">
        <v>5</v>
      </c>
      <c r="E26" s="7">
        <v>504.4</v>
      </c>
      <c r="F26" s="32">
        <v>100.88</v>
      </c>
      <c r="G26" s="7">
        <v>54.74699999999995</v>
      </c>
      <c r="H26" s="2">
        <f t="shared" si="0"/>
        <v>7.3991215694837686</v>
      </c>
      <c r="I26" s="2">
        <f t="shared" si="1"/>
        <v>7.3345772893375988E-2</v>
      </c>
      <c r="J26" s="5">
        <f t="shared" si="2"/>
        <v>4.4410683760683867</v>
      </c>
      <c r="K26" s="1">
        <f t="shared" si="3"/>
        <v>25</v>
      </c>
      <c r="M26" s="20">
        <f t="shared" si="4"/>
        <v>3.5793316921400433</v>
      </c>
    </row>
    <row r="27" spans="3:13" x14ac:dyDescent="0.25">
      <c r="C27" s="27" t="s">
        <v>35</v>
      </c>
      <c r="D27" s="7">
        <v>11</v>
      </c>
      <c r="E27" s="7">
        <v>1052.7</v>
      </c>
      <c r="F27" s="32">
        <v>95.7</v>
      </c>
      <c r="G27" s="7">
        <v>9.2280000000000104</v>
      </c>
      <c r="H27" s="2">
        <f t="shared" si="0"/>
        <v>3.0377623343507323</v>
      </c>
      <c r="I27" s="2">
        <f t="shared" si="1"/>
        <v>3.174255312801183E-2</v>
      </c>
      <c r="J27" s="5">
        <f t="shared" si="2"/>
        <v>-0.73893162393160594</v>
      </c>
      <c r="K27" s="1">
        <f t="shared" si="3"/>
        <v>121</v>
      </c>
      <c r="M27" s="20">
        <f t="shared" si="4"/>
        <v>-0.883143538757997</v>
      </c>
    </row>
    <row r="28" spans="3:13" x14ac:dyDescent="0.25">
      <c r="C28" s="27" t="s">
        <v>36</v>
      </c>
      <c r="D28" s="7">
        <v>8</v>
      </c>
      <c r="E28" s="7">
        <v>771.4</v>
      </c>
      <c r="F28" s="32">
        <v>96.424999999999997</v>
      </c>
      <c r="G28" s="7">
        <v>8.0992857142857311</v>
      </c>
      <c r="H28" s="2">
        <f t="shared" si="0"/>
        <v>2.8459244041762126</v>
      </c>
      <c r="I28" s="2">
        <f t="shared" si="1"/>
        <v>2.9514383242688232E-2</v>
      </c>
      <c r="J28" s="5">
        <f t="shared" si="2"/>
        <v>-1.3931623931611625E-2</v>
      </c>
      <c r="K28" s="1">
        <f t="shared" si="3"/>
        <v>64</v>
      </c>
      <c r="M28" s="20">
        <f t="shared" si="4"/>
        <v>-1.4467335678865087E-2</v>
      </c>
    </row>
    <row r="29" spans="3:13" ht="15.75" thickBot="1" x14ac:dyDescent="0.3">
      <c r="C29" s="28">
        <v>386</v>
      </c>
      <c r="D29" s="8">
        <v>3</v>
      </c>
      <c r="E29" s="8">
        <v>284.60000000000002</v>
      </c>
      <c r="F29" s="33">
        <v>94.866666666666674</v>
      </c>
      <c r="G29" s="8">
        <v>5.2233333333333221</v>
      </c>
      <c r="H29" s="2">
        <f t="shared" si="0"/>
        <v>2.2854612955229241</v>
      </c>
      <c r="I29" s="2">
        <f t="shared" si="1"/>
        <v>2.4091299671710371E-2</v>
      </c>
      <c r="J29" s="5">
        <f t="shared" si="2"/>
        <v>-1.5722649572649345</v>
      </c>
      <c r="K29" s="1">
        <f t="shared" si="3"/>
        <v>9</v>
      </c>
      <c r="M29" s="20">
        <f t="shared" si="4"/>
        <v>-0.90641920622553973</v>
      </c>
    </row>
    <row r="30" spans="3:13" x14ac:dyDescent="0.25">
      <c r="D30">
        <f>SUM(D23:D29)</f>
        <v>62</v>
      </c>
      <c r="E30">
        <f>SUM(E23:E29)</f>
        <v>5968.8</v>
      </c>
      <c r="F30">
        <f>SUM(F23:F29)</f>
        <v>675.07252136752129</v>
      </c>
      <c r="K30" s="21">
        <f>SUM(K23:K29)</f>
        <v>638</v>
      </c>
    </row>
    <row r="31" spans="3:13" x14ac:dyDescent="0.25">
      <c r="F31" s="25">
        <f>F30/7</f>
        <v>96.438931623931609</v>
      </c>
    </row>
    <row r="32" spans="3:13" ht="15.75" thickBot="1" x14ac:dyDescent="0.3">
      <c r="C32" t="s">
        <v>10</v>
      </c>
    </row>
    <row r="33" spans="3:9" x14ac:dyDescent="0.25">
      <c r="C33" s="6" t="s">
        <v>11</v>
      </c>
      <c r="D33" s="6" t="s">
        <v>12</v>
      </c>
      <c r="E33" s="6" t="s">
        <v>3</v>
      </c>
      <c r="F33" s="6" t="s">
        <v>13</v>
      </c>
      <c r="G33" s="6" t="s">
        <v>14</v>
      </c>
      <c r="H33" s="6" t="s">
        <v>15</v>
      </c>
      <c r="I33" s="6" t="s">
        <v>16</v>
      </c>
    </row>
    <row r="34" spans="3:9" x14ac:dyDescent="0.25">
      <c r="C34" s="7" t="s">
        <v>17</v>
      </c>
      <c r="D34" s="7">
        <v>202.96251971326114</v>
      </c>
      <c r="E34" s="7">
        <v>6</v>
      </c>
      <c r="F34" s="7">
        <v>33.827086618876855</v>
      </c>
      <c r="G34" s="7">
        <v>2.1634476790009778</v>
      </c>
      <c r="H34" s="7">
        <v>6.0527362899521556E-2</v>
      </c>
      <c r="I34" s="7">
        <v>2.2687174669879471</v>
      </c>
    </row>
    <row r="35" spans="3:9" x14ac:dyDescent="0.25">
      <c r="C35" s="7" t="s">
        <v>18</v>
      </c>
      <c r="D35" s="7">
        <v>859.96522222222234</v>
      </c>
      <c r="E35" s="7">
        <v>55</v>
      </c>
      <c r="F35" s="7">
        <v>15.635731313131314</v>
      </c>
      <c r="G35" s="7"/>
      <c r="H35" s="7"/>
      <c r="I35" s="7"/>
    </row>
    <row r="36" spans="3:9" x14ac:dyDescent="0.25">
      <c r="C36" s="7"/>
      <c r="D36" s="7"/>
      <c r="E36" s="7"/>
      <c r="F36" s="7"/>
      <c r="G36" s="7"/>
      <c r="H36" s="7"/>
      <c r="I36" s="7"/>
    </row>
    <row r="37" spans="3:9" ht="15.75" thickBot="1" x14ac:dyDescent="0.3">
      <c r="C37" s="8" t="s">
        <v>19</v>
      </c>
      <c r="D37" s="8">
        <v>1062.9277419354835</v>
      </c>
      <c r="E37" s="8">
        <v>61</v>
      </c>
      <c r="F37" s="8"/>
      <c r="G37" s="8"/>
      <c r="H37" s="8"/>
      <c r="I37" s="8"/>
    </row>
    <row r="40" spans="3:9" x14ac:dyDescent="0.25">
      <c r="C40" s="4" t="s">
        <v>26</v>
      </c>
      <c r="D40" s="2">
        <f>(F34-F35)/L23</f>
        <v>2.1107873280528202</v>
      </c>
    </row>
    <row r="41" spans="3:9" x14ac:dyDescent="0.25">
      <c r="C41" s="4" t="s">
        <v>27</v>
      </c>
      <c r="D41" s="2">
        <f>D40/(D40+F35)</f>
        <v>0.11894092417395832</v>
      </c>
    </row>
    <row r="42" spans="3:9" x14ac:dyDescent="0.25">
      <c r="C42" s="4" t="s">
        <v>28</v>
      </c>
      <c r="D42" s="2">
        <f>4*D41</f>
        <v>0.47576369669583329</v>
      </c>
    </row>
    <row r="44" spans="3:9" x14ac:dyDescent="0.25">
      <c r="C44" t="s">
        <v>29</v>
      </c>
      <c r="D44" s="2">
        <f>1-D41</f>
        <v>0.8810590758260417</v>
      </c>
      <c r="E44" s="5">
        <f>L23-1</f>
        <v>7.6182795698924721</v>
      </c>
      <c r="F44" s="5">
        <f>L23-1</f>
        <v>7.6182795698924721</v>
      </c>
      <c r="G44" s="1">
        <f>7-1</f>
        <v>6</v>
      </c>
    </row>
    <row r="45" spans="3:9" x14ac:dyDescent="0.25">
      <c r="D45" s="2">
        <f>D44^2</f>
        <v>0.77626509509543873</v>
      </c>
      <c r="E45" s="2">
        <f>E44*D41</f>
        <v>0.90612521265859636</v>
      </c>
      <c r="F45" s="40">
        <f>F44*G44</f>
        <v>45.709677419354833</v>
      </c>
      <c r="G45" s="40"/>
    </row>
    <row r="46" spans="3:9" x14ac:dyDescent="0.25">
      <c r="D46" s="22"/>
      <c r="E46" s="2">
        <f>1+E45</f>
        <v>1.9061252126585964</v>
      </c>
      <c r="F46" s="43">
        <f>L23*F45</f>
        <v>393.93877904960101</v>
      </c>
      <c r="G46" s="43"/>
    </row>
    <row r="47" spans="3:9" x14ac:dyDescent="0.25">
      <c r="D47" s="23"/>
      <c r="E47" s="24">
        <f>E46^2</f>
        <v>3.6333133263327793</v>
      </c>
      <c r="F47" s="1"/>
      <c r="G47" s="1"/>
    </row>
    <row r="48" spans="3:9" x14ac:dyDescent="0.25">
      <c r="D48" s="43">
        <f>2*D45*E47</f>
        <v>5.6408286295544796</v>
      </c>
      <c r="E48" s="43"/>
      <c r="F48" s="1"/>
      <c r="G48" s="1"/>
    </row>
    <row r="49" spans="3:7" x14ac:dyDescent="0.25">
      <c r="D49" s="44">
        <f>D48/F46</f>
        <v>1.431904887140913E-2</v>
      </c>
      <c r="E49" s="44"/>
      <c r="F49" s="44"/>
      <c r="G49" s="44"/>
    </row>
    <row r="50" spans="3:7" x14ac:dyDescent="0.25">
      <c r="D50" s="44">
        <f>SQRT(D49)</f>
        <v>0.11966222825691125</v>
      </c>
      <c r="E50" s="44"/>
      <c r="F50" s="44"/>
      <c r="G50" s="44"/>
    </row>
    <row r="51" spans="3:7" x14ac:dyDescent="0.25">
      <c r="C51" t="s">
        <v>30</v>
      </c>
      <c r="D51" s="2">
        <f>4*D50</f>
        <v>0.47864891302764501</v>
      </c>
      <c r="E51" s="10"/>
      <c r="F51" s="10"/>
      <c r="G51" s="10"/>
    </row>
  </sheetData>
  <mergeCells count="5">
    <mergeCell ref="F45:G45"/>
    <mergeCell ref="F46:G46"/>
    <mergeCell ref="D48:E48"/>
    <mergeCell ref="D49:G49"/>
    <mergeCell ref="D50:G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51"/>
  <sheetViews>
    <sheetView topLeftCell="E18" workbookViewId="0">
      <selection activeCell="M23" sqref="M23:M29"/>
    </sheetView>
  </sheetViews>
  <sheetFormatPr defaultRowHeight="15" x14ac:dyDescent="0.25"/>
  <cols>
    <col min="3" max="3" width="16.7109375" customWidth="1"/>
    <col min="4" max="4" width="16.85546875" customWidth="1"/>
    <col min="6" max="6" width="17.42578125" customWidth="1"/>
    <col min="7" max="7" width="20.42578125" customWidth="1"/>
    <col min="8" max="8" width="17.28515625" customWidth="1"/>
  </cols>
  <sheetData>
    <row r="3" spans="3:9" x14ac:dyDescent="0.25">
      <c r="C3" s="26">
        <v>684</v>
      </c>
      <c r="D3" s="26" t="s">
        <v>33</v>
      </c>
      <c r="E3" s="26">
        <v>685</v>
      </c>
      <c r="F3" s="26" t="s">
        <v>34</v>
      </c>
      <c r="G3" s="26" t="s">
        <v>35</v>
      </c>
      <c r="H3" s="26" t="s">
        <v>36</v>
      </c>
      <c r="I3" s="26">
        <v>386</v>
      </c>
    </row>
    <row r="4" spans="3:9" x14ac:dyDescent="0.25">
      <c r="C4" s="11">
        <v>80.5</v>
      </c>
      <c r="D4" s="17">
        <v>95.5</v>
      </c>
      <c r="E4" s="12">
        <v>94.3</v>
      </c>
      <c r="F4" s="13">
        <v>88.8</v>
      </c>
      <c r="G4" s="14">
        <v>85</v>
      </c>
      <c r="H4" s="15">
        <v>90.4</v>
      </c>
      <c r="I4" s="16">
        <v>91.8</v>
      </c>
    </row>
    <row r="5" spans="3:9" x14ac:dyDescent="0.25">
      <c r="C5" s="11">
        <v>85.1</v>
      </c>
      <c r="D5" s="17">
        <v>101.1</v>
      </c>
      <c r="E5" s="12">
        <v>87.4</v>
      </c>
      <c r="F5" s="13">
        <v>84.1</v>
      </c>
      <c r="G5" s="14">
        <v>91.2</v>
      </c>
      <c r="H5" s="15">
        <v>90.8</v>
      </c>
      <c r="I5" s="16">
        <v>90</v>
      </c>
    </row>
    <row r="6" spans="3:9" x14ac:dyDescent="0.25">
      <c r="C6" s="11">
        <v>84.8</v>
      </c>
      <c r="D6" s="17">
        <v>97.4</v>
      </c>
      <c r="E6" s="12">
        <v>83.5</v>
      </c>
      <c r="F6" s="13">
        <v>97.5</v>
      </c>
      <c r="G6" s="14">
        <v>80.5</v>
      </c>
      <c r="H6" s="15">
        <v>89.8</v>
      </c>
      <c r="I6" s="16">
        <v>93</v>
      </c>
    </row>
    <row r="7" spans="3:9" x14ac:dyDescent="0.25">
      <c r="C7" s="11">
        <v>88.5</v>
      </c>
      <c r="D7" s="17">
        <v>93</v>
      </c>
      <c r="E7" s="12">
        <v>91.4</v>
      </c>
      <c r="F7" s="13">
        <v>95.2</v>
      </c>
      <c r="G7" s="14">
        <v>89.1</v>
      </c>
      <c r="H7" s="15">
        <v>93.1</v>
      </c>
      <c r="I7" s="1"/>
    </row>
    <row r="8" spans="3:9" x14ac:dyDescent="0.25">
      <c r="C8" s="11">
        <v>94.9</v>
      </c>
      <c r="D8" s="17">
        <v>90.1</v>
      </c>
      <c r="E8" s="12">
        <v>84.4</v>
      </c>
      <c r="F8" s="13">
        <v>96.8</v>
      </c>
      <c r="G8" s="14">
        <v>94.9</v>
      </c>
      <c r="H8" s="15">
        <v>90.8</v>
      </c>
      <c r="I8" s="1"/>
    </row>
    <row r="9" spans="3:9" x14ac:dyDescent="0.25">
      <c r="C9" s="11">
        <v>86</v>
      </c>
      <c r="D9" s="17">
        <v>97.2</v>
      </c>
      <c r="E9" s="12">
        <v>82.2</v>
      </c>
      <c r="F9" s="1"/>
      <c r="G9" s="14">
        <v>94.7</v>
      </c>
      <c r="H9" s="15">
        <v>85.1</v>
      </c>
      <c r="I9" s="1"/>
    </row>
    <row r="10" spans="3:9" x14ac:dyDescent="0.25">
      <c r="C10" s="11">
        <v>89.1</v>
      </c>
      <c r="D10" s="17">
        <v>100.3</v>
      </c>
      <c r="E10" s="12">
        <v>87.9</v>
      </c>
      <c r="F10" s="1"/>
      <c r="G10" s="14">
        <v>87.6</v>
      </c>
      <c r="H10" s="15">
        <v>85.4</v>
      </c>
      <c r="I10" s="1"/>
    </row>
    <row r="11" spans="3:9" x14ac:dyDescent="0.25">
      <c r="C11" s="11">
        <v>89</v>
      </c>
      <c r="D11" s="17">
        <v>91.1</v>
      </c>
      <c r="E11" s="12">
        <v>91.8</v>
      </c>
      <c r="F11" s="1"/>
      <c r="G11" s="14">
        <v>88.4</v>
      </c>
      <c r="H11" s="15">
        <v>88.3</v>
      </c>
      <c r="I11" s="1"/>
    </row>
    <row r="12" spans="3:9" x14ac:dyDescent="0.25">
      <c r="C12" s="11">
        <v>91.7</v>
      </c>
      <c r="D12" s="17">
        <v>98.9</v>
      </c>
      <c r="E12" s="12">
        <v>82.5</v>
      </c>
      <c r="F12" s="1"/>
      <c r="G12" s="14">
        <v>88.2</v>
      </c>
      <c r="H12" s="1"/>
      <c r="I12" s="1"/>
    </row>
    <row r="13" spans="3:9" x14ac:dyDescent="0.25">
      <c r="C13" s="11">
        <v>87.7</v>
      </c>
      <c r="D13" s="17">
        <v>89.9</v>
      </c>
      <c r="E13" s="1"/>
      <c r="F13" s="1"/>
      <c r="G13" s="14">
        <v>87.8</v>
      </c>
      <c r="H13" s="1"/>
      <c r="I13" s="1"/>
    </row>
    <row r="14" spans="3:9" x14ac:dyDescent="0.25">
      <c r="C14" s="11">
        <v>88</v>
      </c>
      <c r="D14" s="17">
        <v>89.6</v>
      </c>
      <c r="E14" s="1"/>
      <c r="F14" s="1"/>
      <c r="G14" s="14">
        <v>97.9</v>
      </c>
      <c r="H14" s="1"/>
      <c r="I14" s="1"/>
    </row>
    <row r="15" spans="3:9" x14ac:dyDescent="0.25">
      <c r="C15" s="11">
        <v>96</v>
      </c>
      <c r="D15" s="17">
        <v>84.6</v>
      </c>
      <c r="E15" s="1"/>
      <c r="F15" s="1"/>
      <c r="H15" s="1"/>
      <c r="I15" s="1"/>
    </row>
    <row r="16" spans="3:9" x14ac:dyDescent="0.25">
      <c r="C16" s="11">
        <v>79.3</v>
      </c>
      <c r="D16" s="17">
        <v>96.6</v>
      </c>
      <c r="E16" s="1"/>
      <c r="F16" s="1"/>
      <c r="G16" s="1"/>
      <c r="H16" s="1"/>
      <c r="I16" s="1"/>
    </row>
    <row r="19" spans="3:13" x14ac:dyDescent="0.25">
      <c r="C19" t="s">
        <v>4</v>
      </c>
    </row>
    <row r="21" spans="3:13" ht="15.75" thickBot="1" x14ac:dyDescent="0.3">
      <c r="C21" t="s">
        <v>5</v>
      </c>
    </row>
    <row r="22" spans="3:13" x14ac:dyDescent="0.25">
      <c r="C22" s="6" t="s">
        <v>6</v>
      </c>
      <c r="D22" s="6" t="s">
        <v>7</v>
      </c>
      <c r="E22" s="6" t="s">
        <v>8</v>
      </c>
      <c r="F22" s="6" t="s">
        <v>9</v>
      </c>
      <c r="G22" s="6" t="s">
        <v>2</v>
      </c>
      <c r="H22" s="18" t="s">
        <v>20</v>
      </c>
      <c r="I22" s="18" t="s">
        <v>21</v>
      </c>
      <c r="J22" s="18" t="s">
        <v>22</v>
      </c>
      <c r="K22" s="18" t="s">
        <v>23</v>
      </c>
      <c r="L22" s="18" t="s">
        <v>24</v>
      </c>
      <c r="M22" s="19" t="s">
        <v>25</v>
      </c>
    </row>
    <row r="23" spans="3:13" x14ac:dyDescent="0.25">
      <c r="C23" s="27">
        <v>684</v>
      </c>
      <c r="D23" s="7">
        <v>13</v>
      </c>
      <c r="E23" s="7">
        <v>1140.6000000000001</v>
      </c>
      <c r="F23" s="32">
        <v>87.73846153846155</v>
      </c>
      <c r="G23" s="7">
        <v>23.462564102564116</v>
      </c>
      <c r="H23" s="2">
        <f>SQRT(G23)</f>
        <v>4.8438171004450732</v>
      </c>
      <c r="I23" s="2">
        <f>H23/F23</f>
        <v>5.520745423968608E-2</v>
      </c>
      <c r="J23" s="5">
        <f>F23-F$31</f>
        <v>-2.5649958374958288</v>
      </c>
      <c r="K23" s="1">
        <f>D23^2</f>
        <v>169</v>
      </c>
      <c r="L23" s="3">
        <f>(1/6)*(D30-(K30/D30))</f>
        <v>8.6182795698924721</v>
      </c>
      <c r="M23" s="20">
        <f>((2*D23*D$42)/(4+((D23-1)*D$42)))*(F23-F$31)</f>
        <v>-3.9612396009649982</v>
      </c>
    </row>
    <row r="24" spans="3:13" x14ac:dyDescent="0.25">
      <c r="C24" s="27" t="s">
        <v>33</v>
      </c>
      <c r="D24" s="7">
        <v>13</v>
      </c>
      <c r="E24" s="7">
        <v>1225.2999999999997</v>
      </c>
      <c r="F24" s="32">
        <v>94.253846153846126</v>
      </c>
      <c r="G24" s="7">
        <v>24.436025641025655</v>
      </c>
      <c r="H24" s="2">
        <f t="shared" ref="H24:H29" si="0">SQRT(G24)</f>
        <v>4.9432808579955942</v>
      </c>
      <c r="I24" s="2">
        <f t="shared" ref="I24:I29" si="1">H24/F24</f>
        <v>5.2446463032679948E-2</v>
      </c>
      <c r="J24" s="5">
        <f t="shared" ref="J24:J29" si="2">F24-F$31</f>
        <v>3.9503887778887474</v>
      </c>
      <c r="K24" s="1">
        <f t="shared" ref="K24:K29" si="3">D24^2</f>
        <v>169</v>
      </c>
      <c r="M24" s="20">
        <f t="shared" ref="M24:M28" si="4">((2*D24*D$42)/(4+((D24-1)*D$42)))*(F24-F$31)</f>
        <v>6.1007648579492386</v>
      </c>
    </row>
    <row r="25" spans="3:13" x14ac:dyDescent="0.25">
      <c r="C25" s="27">
        <v>685</v>
      </c>
      <c r="D25" s="7">
        <v>9</v>
      </c>
      <c r="E25" s="7">
        <v>785.4</v>
      </c>
      <c r="F25" s="32">
        <v>87.266666666666666</v>
      </c>
      <c r="G25" s="7">
        <v>19.789999999999988</v>
      </c>
      <c r="H25" s="2">
        <f t="shared" si="0"/>
        <v>4.4485952839070437</v>
      </c>
      <c r="I25" s="2">
        <f t="shared" si="1"/>
        <v>5.097702769946956E-2</v>
      </c>
      <c r="J25" s="5">
        <f t="shared" si="2"/>
        <v>-3.0367907092907132</v>
      </c>
      <c r="K25" s="1">
        <f t="shared" si="3"/>
        <v>81</v>
      </c>
      <c r="M25" s="20">
        <f t="shared" si="4"/>
        <v>-4.2586387031848361</v>
      </c>
    </row>
    <row r="26" spans="3:13" x14ac:dyDescent="0.25">
      <c r="C26" s="27" t="s">
        <v>34</v>
      </c>
      <c r="D26" s="7">
        <v>5</v>
      </c>
      <c r="E26" s="7">
        <v>462.4</v>
      </c>
      <c r="F26" s="32">
        <v>92.47999999999999</v>
      </c>
      <c r="G26" s="7">
        <v>33.757000000000026</v>
      </c>
      <c r="H26" s="2">
        <f t="shared" si="0"/>
        <v>5.8100774521515657</v>
      </c>
      <c r="I26" s="2">
        <f t="shared" si="1"/>
        <v>6.2825231965306733E-2</v>
      </c>
      <c r="J26" s="5">
        <f t="shared" si="2"/>
        <v>2.1765426240426109</v>
      </c>
      <c r="K26" s="1">
        <f t="shared" si="3"/>
        <v>25</v>
      </c>
      <c r="M26" s="20">
        <f t="shared" si="4"/>
        <v>2.4633751434487419</v>
      </c>
    </row>
    <row r="27" spans="3:13" x14ac:dyDescent="0.25">
      <c r="C27" s="27" t="s">
        <v>35</v>
      </c>
      <c r="D27" s="7">
        <v>11</v>
      </c>
      <c r="E27" s="7">
        <v>985.3</v>
      </c>
      <c r="F27" s="32">
        <v>89.572727272727263</v>
      </c>
      <c r="G27" s="7">
        <v>24.040181818181839</v>
      </c>
      <c r="H27" s="2">
        <f t="shared" si="0"/>
        <v>4.9030788101132785</v>
      </c>
      <c r="I27" s="2">
        <f t="shared" si="1"/>
        <v>5.4738523202320179E-2</v>
      </c>
      <c r="J27" s="5">
        <f t="shared" si="2"/>
        <v>-0.73073010323011545</v>
      </c>
      <c r="K27" s="1">
        <f t="shared" si="3"/>
        <v>121</v>
      </c>
      <c r="M27" s="20">
        <f t="shared" si="4"/>
        <v>-1.0836130383765008</v>
      </c>
    </row>
    <row r="28" spans="3:13" x14ac:dyDescent="0.25">
      <c r="C28" s="27" t="s">
        <v>36</v>
      </c>
      <c r="D28" s="7">
        <v>8</v>
      </c>
      <c r="E28" s="7">
        <v>713.69999999999993</v>
      </c>
      <c r="F28" s="32">
        <v>89.212499999999991</v>
      </c>
      <c r="G28" s="7">
        <v>7.7412499999999937</v>
      </c>
      <c r="H28" s="2">
        <f t="shared" si="0"/>
        <v>2.7823101911900467</v>
      </c>
      <c r="I28" s="2">
        <f t="shared" si="1"/>
        <v>3.1187447848564351E-2</v>
      </c>
      <c r="J28" s="5">
        <f t="shared" si="2"/>
        <v>-1.0909573759573874</v>
      </c>
      <c r="K28" s="1">
        <f t="shared" si="3"/>
        <v>64</v>
      </c>
      <c r="M28" s="20">
        <f t="shared" si="4"/>
        <v>-1.474813339341928</v>
      </c>
    </row>
    <row r="29" spans="3:13" ht="15.75" thickBot="1" x14ac:dyDescent="0.3">
      <c r="C29" s="28">
        <v>386</v>
      </c>
      <c r="D29" s="8">
        <v>3</v>
      </c>
      <c r="E29" s="8">
        <v>274.8</v>
      </c>
      <c r="F29" s="33">
        <v>91.600000000000009</v>
      </c>
      <c r="G29" s="8">
        <v>2.2799999999999994</v>
      </c>
      <c r="H29" s="2">
        <f t="shared" si="0"/>
        <v>1.5099668870541498</v>
      </c>
      <c r="I29" s="2">
        <f t="shared" si="1"/>
        <v>1.6484354662163206E-2</v>
      </c>
      <c r="J29" s="5">
        <f t="shared" si="2"/>
        <v>1.2965426240426297</v>
      </c>
      <c r="K29" s="1">
        <f t="shared" si="3"/>
        <v>9</v>
      </c>
      <c r="M29" s="20">
        <f>((2*D29*D$42)/(4+((D29-1)*D$42)))*(F29-F$31)</f>
        <v>1.1380482223078103</v>
      </c>
    </row>
    <row r="30" spans="3:13" x14ac:dyDescent="0.25">
      <c r="D30">
        <f>SUM(D23:D29)</f>
        <v>62</v>
      </c>
      <c r="E30">
        <f t="shared" ref="E30" si="5">SUM(E23:E29)</f>
        <v>5587.5</v>
      </c>
      <c r="F30">
        <f>SUM(F23:F29)</f>
        <v>632.12420163170168</v>
      </c>
      <c r="K30" s="21">
        <f>SUM(K23:K29)</f>
        <v>638</v>
      </c>
    </row>
    <row r="31" spans="3:13" x14ac:dyDescent="0.25">
      <c r="F31">
        <f>F30/7</f>
        <v>90.303457375957379</v>
      </c>
    </row>
    <row r="32" spans="3:13" ht="15.75" thickBot="1" x14ac:dyDescent="0.3">
      <c r="C32" t="s">
        <v>10</v>
      </c>
    </row>
    <row r="33" spans="3:9" x14ac:dyDescent="0.25">
      <c r="C33" s="6" t="s">
        <v>11</v>
      </c>
      <c r="D33" s="6" t="s">
        <v>12</v>
      </c>
      <c r="E33" s="6" t="s">
        <v>3</v>
      </c>
      <c r="F33" s="6" t="s">
        <v>13</v>
      </c>
      <c r="G33" s="6" t="s">
        <v>14</v>
      </c>
      <c r="H33" s="6" t="s">
        <v>15</v>
      </c>
      <c r="I33" s="6" t="s">
        <v>16</v>
      </c>
    </row>
    <row r="34" spans="3:9" x14ac:dyDescent="0.25">
      <c r="C34" s="7" t="s">
        <v>17</v>
      </c>
      <c r="D34" s="7">
        <v>413.4610968305883</v>
      </c>
      <c r="E34" s="7">
        <v>6</v>
      </c>
      <c r="F34" s="7">
        <v>68.910182805098046</v>
      </c>
      <c r="G34" s="7">
        <v>3.246911377536315</v>
      </c>
      <c r="H34" s="7">
        <v>8.37047921784481E-3</v>
      </c>
      <c r="I34" s="7">
        <v>2.2687174669879471</v>
      </c>
    </row>
    <row r="35" spans="3:9" x14ac:dyDescent="0.25">
      <c r="C35" s="7" t="s">
        <v>18</v>
      </c>
      <c r="D35" s="7">
        <v>1167.2816451048957</v>
      </c>
      <c r="E35" s="7">
        <v>55</v>
      </c>
      <c r="F35" s="7">
        <v>21.22330263827083</v>
      </c>
      <c r="G35" s="7"/>
      <c r="H35" s="7"/>
      <c r="I35" s="7"/>
    </row>
    <row r="36" spans="3:9" x14ac:dyDescent="0.25">
      <c r="C36" s="7"/>
      <c r="D36" s="7"/>
      <c r="E36" s="7"/>
      <c r="F36" s="7"/>
      <c r="G36" s="7"/>
      <c r="H36" s="7"/>
      <c r="I36" s="7"/>
    </row>
    <row r="37" spans="3:9" ht="15.75" thickBot="1" x14ac:dyDescent="0.3">
      <c r="C37" s="8" t="s">
        <v>19</v>
      </c>
      <c r="D37" s="8">
        <v>1580.742741935484</v>
      </c>
      <c r="E37" s="8">
        <v>61</v>
      </c>
      <c r="F37" s="8"/>
      <c r="G37" s="8"/>
      <c r="H37" s="8"/>
      <c r="I37" s="8"/>
    </row>
    <row r="40" spans="3:9" x14ac:dyDescent="0.25">
      <c r="C40" s="4" t="s">
        <v>26</v>
      </c>
      <c r="D40" s="2">
        <f>(F34-F35)/L23</f>
        <v>5.5332250224765209</v>
      </c>
    </row>
    <row r="41" spans="3:9" x14ac:dyDescent="0.25">
      <c r="C41" s="4" t="s">
        <v>27</v>
      </c>
      <c r="D41" s="2">
        <f>D40/(D40+F35)</f>
        <v>0.20679906946946378</v>
      </c>
    </row>
    <row r="42" spans="3:9" x14ac:dyDescent="0.25">
      <c r="C42" s="4" t="s">
        <v>28</v>
      </c>
      <c r="D42" s="2">
        <f>4*D41</f>
        <v>0.8271962778778551</v>
      </c>
    </row>
    <row r="44" spans="3:9" x14ac:dyDescent="0.25">
      <c r="C44" t="s">
        <v>29</v>
      </c>
      <c r="D44" s="2">
        <f>1-D41</f>
        <v>0.7932009305305362</v>
      </c>
      <c r="E44" s="5">
        <f>L23-1</f>
        <v>7.6182795698924721</v>
      </c>
      <c r="F44" s="5">
        <f>L23-1</f>
        <v>7.6182795698924721</v>
      </c>
      <c r="G44" s="1">
        <f>7-1</f>
        <v>6</v>
      </c>
    </row>
    <row r="45" spans="3:9" x14ac:dyDescent="0.25">
      <c r="D45" s="2">
        <f>D44^2</f>
        <v>0.62916771619450851</v>
      </c>
      <c r="E45" s="2">
        <f>E44*D41</f>
        <v>1.5754531260119899</v>
      </c>
      <c r="F45" s="40">
        <f>F44*G44</f>
        <v>45.709677419354833</v>
      </c>
      <c r="G45" s="40"/>
    </row>
    <row r="46" spans="3:9" x14ac:dyDescent="0.25">
      <c r="D46" s="22"/>
      <c r="E46" s="2">
        <f>1+E45</f>
        <v>2.5754531260119897</v>
      </c>
      <c r="F46" s="43">
        <f>L23*F45</f>
        <v>393.93877904960101</v>
      </c>
      <c r="G46" s="43"/>
    </row>
    <row r="47" spans="3:9" x14ac:dyDescent="0.25">
      <c r="D47" s="23"/>
      <c r="E47" s="24">
        <f>E46^2</f>
        <v>6.6329588042849297</v>
      </c>
      <c r="F47" s="1"/>
      <c r="G47" s="1"/>
    </row>
    <row r="48" spans="3:9" x14ac:dyDescent="0.25">
      <c r="D48" s="43">
        <f>2*D45*E47</f>
        <v>8.3464870850084143</v>
      </c>
      <c r="E48" s="43"/>
      <c r="F48" s="1"/>
      <c r="G48" s="1"/>
    </row>
    <row r="49" spans="3:7" x14ac:dyDescent="0.25">
      <c r="D49" s="44">
        <f>D48/F46</f>
        <v>2.1187269517219842E-2</v>
      </c>
      <c r="E49" s="44"/>
      <c r="F49" s="44"/>
      <c r="G49" s="44"/>
    </row>
    <row r="50" spans="3:7" x14ac:dyDescent="0.25">
      <c r="D50" s="44">
        <f>SQRT(D49)</f>
        <v>0.14555847456338583</v>
      </c>
      <c r="E50" s="44"/>
      <c r="F50" s="44"/>
      <c r="G50" s="44"/>
    </row>
    <row r="51" spans="3:7" x14ac:dyDescent="0.25">
      <c r="C51" t="s">
        <v>30</v>
      </c>
      <c r="D51" s="2">
        <f>4*D50</f>
        <v>0.58223389825354332</v>
      </c>
      <c r="E51" s="10"/>
      <c r="F51" s="10"/>
      <c r="G51" s="10"/>
    </row>
  </sheetData>
  <mergeCells count="5">
    <mergeCell ref="F45:G45"/>
    <mergeCell ref="F46:G46"/>
    <mergeCell ref="D48:E48"/>
    <mergeCell ref="D49:G49"/>
    <mergeCell ref="D50:G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N51"/>
  <sheetViews>
    <sheetView topLeftCell="A40" workbookViewId="0">
      <selection activeCell="N23" sqref="N23:N29"/>
    </sheetView>
  </sheetViews>
  <sheetFormatPr defaultRowHeight="15" x14ac:dyDescent="0.25"/>
  <cols>
    <col min="4" max="4" width="18.5703125" customWidth="1"/>
    <col min="5" max="5" width="17.7109375" customWidth="1"/>
    <col min="6" max="6" width="15.28515625" customWidth="1"/>
    <col min="7" max="7" width="18.28515625" customWidth="1"/>
    <col min="8" max="8" width="18.7109375" customWidth="1"/>
    <col min="9" max="9" width="19.85546875" customWidth="1"/>
  </cols>
  <sheetData>
    <row r="3" spans="4:10" x14ac:dyDescent="0.25">
      <c r="D3" s="26">
        <v>684</v>
      </c>
      <c r="E3" s="26" t="s">
        <v>33</v>
      </c>
      <c r="F3" s="26">
        <v>685</v>
      </c>
      <c r="G3" s="26" t="s">
        <v>34</v>
      </c>
      <c r="H3" s="26" t="s">
        <v>35</v>
      </c>
      <c r="I3" s="26" t="s">
        <v>36</v>
      </c>
      <c r="J3" s="26">
        <v>386</v>
      </c>
    </row>
    <row r="4" spans="4:10" x14ac:dyDescent="0.25">
      <c r="D4" s="11">
        <v>97.6</v>
      </c>
      <c r="E4" s="17">
        <v>106.3</v>
      </c>
      <c r="F4" s="12">
        <v>107.5</v>
      </c>
      <c r="G4" s="13">
        <v>110.9</v>
      </c>
      <c r="H4" s="14">
        <v>97.1</v>
      </c>
      <c r="I4" s="15">
        <v>110.2</v>
      </c>
      <c r="J4" s="16">
        <v>105.2</v>
      </c>
    </row>
    <row r="5" spans="4:10" x14ac:dyDescent="0.25">
      <c r="D5" s="11">
        <v>103.1</v>
      </c>
      <c r="E5" s="17">
        <v>104.3</v>
      </c>
      <c r="F5" s="12">
        <v>98.9</v>
      </c>
      <c r="G5" s="13">
        <v>98.2</v>
      </c>
      <c r="H5" s="14">
        <v>103.8</v>
      </c>
      <c r="I5" s="15">
        <v>95.8</v>
      </c>
      <c r="J5" s="16">
        <v>104.4</v>
      </c>
    </row>
    <row r="6" spans="4:10" x14ac:dyDescent="0.25">
      <c r="D6" s="11">
        <v>92.3</v>
      </c>
      <c r="E6" s="17">
        <v>105.2</v>
      </c>
      <c r="F6" s="12">
        <v>98.7</v>
      </c>
      <c r="G6" s="13">
        <v>110.6</v>
      </c>
      <c r="H6" s="14">
        <v>96.4</v>
      </c>
      <c r="I6" s="15">
        <v>103.2</v>
      </c>
      <c r="J6" s="16">
        <v>102.5</v>
      </c>
    </row>
    <row r="7" spans="4:10" x14ac:dyDescent="0.25">
      <c r="D7" s="11">
        <v>101.6</v>
      </c>
      <c r="E7" s="17">
        <v>104.6</v>
      </c>
      <c r="F7" s="12">
        <v>109</v>
      </c>
      <c r="G7" s="13">
        <v>114.2</v>
      </c>
      <c r="H7" s="14">
        <v>99.8</v>
      </c>
      <c r="I7" s="15">
        <v>106.2</v>
      </c>
      <c r="J7" s="1"/>
    </row>
    <row r="8" spans="4:10" x14ac:dyDescent="0.25">
      <c r="D8" s="11">
        <v>107.7</v>
      </c>
      <c r="E8" s="17">
        <v>104.5</v>
      </c>
      <c r="F8" s="12">
        <v>99.5</v>
      </c>
      <c r="G8" s="13">
        <v>116.7</v>
      </c>
      <c r="H8" s="14">
        <v>95.5</v>
      </c>
      <c r="I8" s="15">
        <v>104.5</v>
      </c>
      <c r="J8" s="1"/>
    </row>
    <row r="9" spans="4:10" x14ac:dyDescent="0.25">
      <c r="D9" s="11">
        <v>102.3</v>
      </c>
      <c r="E9" s="17">
        <v>109.4</v>
      </c>
      <c r="F9" s="12">
        <v>101.7</v>
      </c>
      <c r="G9" s="1"/>
      <c r="H9" s="14">
        <v>104.9</v>
      </c>
      <c r="I9" s="15">
        <v>102.4</v>
      </c>
      <c r="J9" s="1"/>
    </row>
    <row r="10" spans="4:10" x14ac:dyDescent="0.25">
      <c r="D10" s="11">
        <v>110.8</v>
      </c>
      <c r="E10" s="17">
        <v>112.1</v>
      </c>
      <c r="F10" s="12">
        <v>101.2</v>
      </c>
      <c r="G10" s="1"/>
      <c r="H10" s="14">
        <v>105.4</v>
      </c>
      <c r="I10" s="15">
        <v>102.6</v>
      </c>
      <c r="J10" s="1"/>
    </row>
    <row r="11" spans="4:10" x14ac:dyDescent="0.25">
      <c r="D11" s="11">
        <v>103.5</v>
      </c>
      <c r="E11" s="17">
        <v>107.8</v>
      </c>
      <c r="F11" s="12">
        <v>104.6</v>
      </c>
      <c r="G11" s="1"/>
      <c r="H11" s="14">
        <v>99.8</v>
      </c>
      <c r="I11" s="15">
        <v>108</v>
      </c>
      <c r="J11" s="1"/>
    </row>
    <row r="12" spans="4:10" x14ac:dyDescent="0.25">
      <c r="D12" s="11">
        <v>105.4</v>
      </c>
      <c r="E12" s="17">
        <v>104.4</v>
      </c>
      <c r="F12" s="12">
        <v>95.6</v>
      </c>
      <c r="G12" s="1"/>
      <c r="H12" s="14">
        <v>105.6</v>
      </c>
      <c r="I12" s="1"/>
      <c r="J12" s="1"/>
    </row>
    <row r="13" spans="4:10" x14ac:dyDescent="0.25">
      <c r="D13" s="11">
        <v>101.2</v>
      </c>
      <c r="E13" s="17">
        <v>105.5</v>
      </c>
      <c r="F13" s="1"/>
      <c r="G13" s="1"/>
      <c r="H13" s="14">
        <v>101.1</v>
      </c>
      <c r="I13" s="1"/>
      <c r="J13" s="1"/>
    </row>
    <row r="14" spans="4:10" x14ac:dyDescent="0.25">
      <c r="D14" s="11">
        <v>104.8</v>
      </c>
      <c r="E14" s="17">
        <v>99.5</v>
      </c>
      <c r="F14" s="1"/>
      <c r="G14" s="1"/>
      <c r="H14" s="14">
        <v>112.7</v>
      </c>
      <c r="I14" s="1"/>
      <c r="J14" s="1"/>
    </row>
    <row r="15" spans="4:10" x14ac:dyDescent="0.25">
      <c r="D15" s="11">
        <v>109.9</v>
      </c>
      <c r="E15" s="17">
        <v>102.8</v>
      </c>
      <c r="F15" s="1"/>
      <c r="G15" s="1"/>
      <c r="H15" s="1"/>
      <c r="I15" s="1"/>
      <c r="J15" s="1"/>
    </row>
    <row r="16" spans="4:10" x14ac:dyDescent="0.25">
      <c r="D16" s="11">
        <v>97.1</v>
      </c>
      <c r="E16" s="17">
        <v>112.3</v>
      </c>
      <c r="F16" s="1"/>
      <c r="G16" s="1"/>
      <c r="H16" s="1"/>
      <c r="I16" s="1"/>
      <c r="J16" s="1"/>
    </row>
    <row r="19" spans="3:14" x14ac:dyDescent="0.25">
      <c r="D19" t="s">
        <v>4</v>
      </c>
    </row>
    <row r="21" spans="3:14" ht="15.75" thickBot="1" x14ac:dyDescent="0.3">
      <c r="D21" t="s">
        <v>5</v>
      </c>
    </row>
    <row r="22" spans="3:14" x14ac:dyDescent="0.25">
      <c r="C22" s="9"/>
      <c r="D22" s="6" t="s">
        <v>6</v>
      </c>
      <c r="E22" s="6" t="s">
        <v>7</v>
      </c>
      <c r="F22" s="6" t="s">
        <v>8</v>
      </c>
      <c r="G22" s="6" t="s">
        <v>9</v>
      </c>
      <c r="H22" s="6" t="s">
        <v>2</v>
      </c>
      <c r="I22" s="18" t="s">
        <v>20</v>
      </c>
      <c r="J22" s="18" t="s">
        <v>21</v>
      </c>
      <c r="K22" s="18" t="s">
        <v>22</v>
      </c>
      <c r="L22" s="18" t="s">
        <v>23</v>
      </c>
      <c r="M22" s="18" t="s">
        <v>24</v>
      </c>
      <c r="N22" s="19" t="s">
        <v>25</v>
      </c>
    </row>
    <row r="23" spans="3:14" x14ac:dyDescent="0.25">
      <c r="C23" s="7"/>
      <c r="D23" s="27">
        <v>684</v>
      </c>
      <c r="E23" s="7">
        <v>13</v>
      </c>
      <c r="F23" s="7">
        <v>1337.3</v>
      </c>
      <c r="G23" s="32">
        <v>102.86923076923077</v>
      </c>
      <c r="H23" s="7">
        <v>26.977307692307715</v>
      </c>
      <c r="I23" s="2">
        <f>SQRT(H23)</f>
        <v>5.1939683953897635</v>
      </c>
      <c r="J23" s="2">
        <f>I23/G23</f>
        <v>5.0490981186021779E-2</v>
      </c>
      <c r="K23" s="5">
        <f>G23-G$31</f>
        <v>-1.5669916194916027</v>
      </c>
      <c r="L23" s="1">
        <f>E23^2</f>
        <v>169</v>
      </c>
      <c r="M23" s="3">
        <f>(1/6)*(E30-(L30/E30))</f>
        <v>8.6182795698924721</v>
      </c>
      <c r="N23" s="20">
        <f>((2*E23*E$42)/(4+((E23-1)*E$42)))*(G23-G$31)</f>
        <v>-2.1999689634467874</v>
      </c>
    </row>
    <row r="24" spans="3:14" x14ac:dyDescent="0.25">
      <c r="C24" s="7"/>
      <c r="D24" s="27" t="s">
        <v>33</v>
      </c>
      <c r="E24" s="7">
        <v>13</v>
      </c>
      <c r="F24" s="7">
        <v>1378.6999999999998</v>
      </c>
      <c r="G24" s="32">
        <v>106.05384615384614</v>
      </c>
      <c r="H24" s="7">
        <v>12.89935897435897</v>
      </c>
      <c r="I24" s="2">
        <f t="shared" ref="I24:I29" si="0">SQRT(H24)</f>
        <v>3.5915677599565026</v>
      </c>
      <c r="J24" s="2">
        <f t="shared" ref="J24:J29" si="1">I24/G24</f>
        <v>3.3865511626484761E-2</v>
      </c>
      <c r="K24" s="5">
        <f t="shared" ref="K24:K29" si="2">G24-G$31</f>
        <v>1.617623765123767</v>
      </c>
      <c r="L24" s="1">
        <f t="shared" ref="L24:L29" si="3">E24^2</f>
        <v>169</v>
      </c>
      <c r="N24" s="20">
        <f t="shared" ref="N24:N29" si="4">((2*E24*E$42)/(4+((E24-1)*E$42)))*(G24-G$31)</f>
        <v>2.2710536760629396</v>
      </c>
    </row>
    <row r="25" spans="3:14" x14ac:dyDescent="0.25">
      <c r="C25" s="7"/>
      <c r="D25" s="27">
        <v>685</v>
      </c>
      <c r="E25" s="7">
        <v>9</v>
      </c>
      <c r="F25" s="7">
        <v>916.70000000000016</v>
      </c>
      <c r="G25" s="32">
        <v>101.85555555555557</v>
      </c>
      <c r="H25" s="7">
        <v>19.282777777777774</v>
      </c>
      <c r="I25" s="2">
        <f t="shared" si="0"/>
        <v>4.3912159794045404</v>
      </c>
      <c r="J25" s="2">
        <f t="shared" si="1"/>
        <v>4.3112189172729201E-2</v>
      </c>
      <c r="K25" s="5">
        <f t="shared" si="2"/>
        <v>-2.5806668331668021</v>
      </c>
      <c r="L25" s="1">
        <f t="shared" si="3"/>
        <v>81</v>
      </c>
      <c r="N25" s="20">
        <f t="shared" si="4"/>
        <v>-3.1993383260825903</v>
      </c>
    </row>
    <row r="26" spans="3:14" x14ac:dyDescent="0.25">
      <c r="C26" s="7"/>
      <c r="D26" s="27" t="s">
        <v>34</v>
      </c>
      <c r="E26" s="7">
        <v>5</v>
      </c>
      <c r="F26" s="7">
        <v>550.6</v>
      </c>
      <c r="G26" s="32">
        <v>110.12</v>
      </c>
      <c r="H26" s="7">
        <v>50.717000000000006</v>
      </c>
      <c r="I26" s="2">
        <f t="shared" si="0"/>
        <v>7.1215869018077713</v>
      </c>
      <c r="J26" s="2">
        <f t="shared" si="1"/>
        <v>6.4671148763238026E-2</v>
      </c>
      <c r="K26" s="5">
        <f t="shared" si="2"/>
        <v>5.6837776112776339</v>
      </c>
      <c r="L26" s="1">
        <f t="shared" si="3"/>
        <v>25</v>
      </c>
      <c r="N26" s="20">
        <f t="shared" si="4"/>
        <v>5.4032140327552192</v>
      </c>
    </row>
    <row r="27" spans="3:14" x14ac:dyDescent="0.25">
      <c r="C27" s="7"/>
      <c r="D27" s="27" t="s">
        <v>35</v>
      </c>
      <c r="E27" s="7">
        <v>11</v>
      </c>
      <c r="F27" s="7">
        <v>1122.0999999999999</v>
      </c>
      <c r="G27" s="32">
        <v>102.0090909090909</v>
      </c>
      <c r="H27" s="7">
        <v>25.876909090909102</v>
      </c>
      <c r="I27" s="2">
        <f t="shared" si="0"/>
        <v>5.086935137281495</v>
      </c>
      <c r="J27" s="2">
        <f t="shared" si="1"/>
        <v>4.9867468594685369E-2</v>
      </c>
      <c r="K27" s="5">
        <f t="shared" si="2"/>
        <v>-2.4271314796314698</v>
      </c>
      <c r="L27" s="1">
        <f t="shared" si="3"/>
        <v>121</v>
      </c>
      <c r="N27" s="20">
        <f t="shared" si="4"/>
        <v>-3.2324035559999422</v>
      </c>
    </row>
    <row r="28" spans="3:14" x14ac:dyDescent="0.25">
      <c r="C28" s="7"/>
      <c r="D28" s="27" t="s">
        <v>36</v>
      </c>
      <c r="E28" s="7">
        <v>8</v>
      </c>
      <c r="F28" s="7">
        <v>832.9</v>
      </c>
      <c r="G28" s="32">
        <v>104.1125</v>
      </c>
      <c r="H28" s="7">
        <v>18.83267857142858</v>
      </c>
      <c r="I28" s="2">
        <f t="shared" si="0"/>
        <v>4.3396634168364461</v>
      </c>
      <c r="J28" s="2">
        <f t="shared" si="1"/>
        <v>4.1682443672339503E-2</v>
      </c>
      <c r="K28" s="5">
        <f t="shared" si="2"/>
        <v>-0.32372238872237347</v>
      </c>
      <c r="L28" s="1">
        <f t="shared" si="3"/>
        <v>64</v>
      </c>
      <c r="N28" s="20">
        <f t="shared" si="4"/>
        <v>-0.38312458319242604</v>
      </c>
    </row>
    <row r="29" spans="3:14" ht="15.75" thickBot="1" x14ac:dyDescent="0.3">
      <c r="C29" s="7"/>
      <c r="D29" s="28">
        <v>386</v>
      </c>
      <c r="E29" s="8">
        <v>3</v>
      </c>
      <c r="F29" s="8">
        <v>312.10000000000002</v>
      </c>
      <c r="G29" s="33">
        <v>104.03333333333335</v>
      </c>
      <c r="H29" s="8">
        <v>1.9233333333333387</v>
      </c>
      <c r="I29" s="2">
        <f t="shared" si="0"/>
        <v>1.3868429375143165</v>
      </c>
      <c r="J29" s="2">
        <f t="shared" si="1"/>
        <v>1.3330755567263534E-2</v>
      </c>
      <c r="K29" s="5">
        <f t="shared" si="2"/>
        <v>-0.40288905538902497</v>
      </c>
      <c r="L29" s="1">
        <f t="shared" si="3"/>
        <v>9</v>
      </c>
      <c r="N29" s="20">
        <f t="shared" si="4"/>
        <v>-0.28374956068888468</v>
      </c>
    </row>
    <row r="30" spans="3:14" x14ac:dyDescent="0.25">
      <c r="E30">
        <f>SUM(E23:E29)</f>
        <v>62</v>
      </c>
      <c r="F30">
        <f t="shared" ref="F30:G30" si="5">SUM(F23:F29)</f>
        <v>6450.4</v>
      </c>
      <c r="G30">
        <f t="shared" si="5"/>
        <v>731.05355672105657</v>
      </c>
      <c r="L30" s="21">
        <f>SUM(L23:L29)</f>
        <v>638</v>
      </c>
    </row>
    <row r="31" spans="3:14" x14ac:dyDescent="0.25">
      <c r="G31" s="25">
        <f>G30/7</f>
        <v>104.43622238872237</v>
      </c>
    </row>
    <row r="32" spans="3:14" ht="15.75" thickBot="1" x14ac:dyDescent="0.3">
      <c r="D32" t="s">
        <v>10</v>
      </c>
    </row>
    <row r="33" spans="4:10" x14ac:dyDescent="0.25">
      <c r="D33" s="6" t="s">
        <v>11</v>
      </c>
      <c r="E33" s="6" t="s">
        <v>12</v>
      </c>
      <c r="F33" s="6" t="s">
        <v>3</v>
      </c>
      <c r="G33" s="6" t="s">
        <v>13</v>
      </c>
      <c r="H33" s="6" t="s">
        <v>14</v>
      </c>
      <c r="I33" s="6" t="s">
        <v>15</v>
      </c>
      <c r="J33" s="6" t="s">
        <v>16</v>
      </c>
    </row>
    <row r="34" spans="4:10" x14ac:dyDescent="0.25">
      <c r="D34" s="7" t="s">
        <v>17</v>
      </c>
      <c r="E34" s="7">
        <v>343.73236697621405</v>
      </c>
      <c r="F34" s="7">
        <v>6</v>
      </c>
      <c r="G34" s="7">
        <v>57.288727829369009</v>
      </c>
      <c r="H34" s="7">
        <v>2.5614938055484298</v>
      </c>
      <c r="I34" s="7">
        <v>2.930270499370435E-2</v>
      </c>
      <c r="J34" s="7">
        <v>2.2687174669879471</v>
      </c>
    </row>
    <row r="35" spans="4:10" x14ac:dyDescent="0.25">
      <c r="D35" s="7" t="s">
        <v>18</v>
      </c>
      <c r="E35" s="7">
        <v>1230.0947297979801</v>
      </c>
      <c r="F35" s="7">
        <v>55</v>
      </c>
      <c r="G35" s="7">
        <v>22.365358723599638</v>
      </c>
      <c r="H35" s="7"/>
      <c r="I35" s="7"/>
      <c r="J35" s="7"/>
    </row>
    <row r="36" spans="4:10" x14ac:dyDescent="0.25">
      <c r="D36" s="7"/>
      <c r="E36" s="7"/>
      <c r="F36" s="7"/>
      <c r="G36" s="7"/>
      <c r="H36" s="7"/>
      <c r="I36" s="7"/>
      <c r="J36" s="7"/>
    </row>
    <row r="37" spans="4:10" ht="15.75" thickBot="1" x14ac:dyDescent="0.3">
      <c r="D37" s="8" t="s">
        <v>19</v>
      </c>
      <c r="E37" s="8">
        <v>1573.8270967741942</v>
      </c>
      <c r="F37" s="8">
        <v>61</v>
      </c>
      <c r="G37" s="8"/>
      <c r="H37" s="8"/>
      <c r="I37" s="8"/>
      <c r="J37" s="8"/>
    </row>
    <row r="40" spans="4:10" x14ac:dyDescent="0.25">
      <c r="D40" s="4" t="s">
        <v>26</v>
      </c>
      <c r="E40" s="2">
        <f>(G34-G35)/M23</f>
        <v>4.05224370160518</v>
      </c>
    </row>
    <row r="41" spans="4:10" x14ac:dyDescent="0.25">
      <c r="D41" s="4" t="s">
        <v>27</v>
      </c>
      <c r="E41" s="2">
        <f>E40/(E40+G35)</f>
        <v>0.15339180431222507</v>
      </c>
    </row>
    <row r="42" spans="4:10" x14ac:dyDescent="0.25">
      <c r="D42" s="4" t="s">
        <v>28</v>
      </c>
      <c r="E42" s="2">
        <f>4*E41</f>
        <v>0.61356721724890029</v>
      </c>
    </row>
    <row r="44" spans="4:10" x14ac:dyDescent="0.25">
      <c r="D44" t="s">
        <v>29</v>
      </c>
      <c r="E44" s="2">
        <f>1-E41</f>
        <v>0.8466081956877749</v>
      </c>
      <c r="F44" s="5">
        <f>M23-1</f>
        <v>7.6182795698924721</v>
      </c>
      <c r="G44" s="5">
        <f>M23-1</f>
        <v>7.6182795698924721</v>
      </c>
      <c r="H44" s="1">
        <f>7-1</f>
        <v>6</v>
      </c>
    </row>
    <row r="45" spans="4:10" x14ac:dyDescent="0.25">
      <c r="E45" s="2">
        <f>E44^2</f>
        <v>0.71674543700570981</v>
      </c>
      <c r="F45" s="2">
        <f>F44*E41</f>
        <v>1.1685816489807683</v>
      </c>
      <c r="G45" s="40">
        <f>G44*H44</f>
        <v>45.709677419354833</v>
      </c>
      <c r="H45" s="40"/>
    </row>
    <row r="46" spans="4:10" x14ac:dyDescent="0.25">
      <c r="E46" s="22"/>
      <c r="F46" s="2">
        <f>1+F45</f>
        <v>2.1685816489807683</v>
      </c>
      <c r="G46" s="43">
        <f>M23*G45</f>
        <v>393.93877904960101</v>
      </c>
      <c r="H46" s="43"/>
    </row>
    <row r="47" spans="4:10" x14ac:dyDescent="0.25">
      <c r="E47" s="23"/>
      <c r="F47" s="24">
        <f>F46^2</f>
        <v>4.7027463682961486</v>
      </c>
      <c r="G47" s="1"/>
      <c r="H47" s="1"/>
    </row>
    <row r="48" spans="4:10" x14ac:dyDescent="0.25">
      <c r="E48" s="43">
        <f>2*E45*F47</f>
        <v>6.7413440017428758</v>
      </c>
      <c r="F48" s="43"/>
      <c r="G48" s="1"/>
      <c r="H48" s="1"/>
    </row>
    <row r="49" spans="4:8" x14ac:dyDescent="0.25">
      <c r="E49" s="44">
        <f>E48/G46</f>
        <v>1.7112669176684608E-2</v>
      </c>
      <c r="F49" s="44"/>
      <c r="G49" s="44"/>
      <c r="H49" s="44"/>
    </row>
    <row r="50" spans="4:8" x14ac:dyDescent="0.25">
      <c r="E50" s="44">
        <f>SQRT(E49)</f>
        <v>0.13081540114483695</v>
      </c>
      <c r="F50" s="44"/>
      <c r="G50" s="44"/>
      <c r="H50" s="44"/>
    </row>
    <row r="51" spans="4:8" x14ac:dyDescent="0.25">
      <c r="D51" t="s">
        <v>30</v>
      </c>
      <c r="E51" s="2">
        <f>4*E50</f>
        <v>0.52326160457934778</v>
      </c>
      <c r="F51" s="10"/>
      <c r="G51" s="10"/>
      <c r="H51" s="10"/>
    </row>
  </sheetData>
  <mergeCells count="5">
    <mergeCell ref="G45:H45"/>
    <mergeCell ref="G46:H46"/>
    <mergeCell ref="E48:F48"/>
    <mergeCell ref="E49:H49"/>
    <mergeCell ref="E50:H5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M51"/>
  <sheetViews>
    <sheetView topLeftCell="B37" workbookViewId="0">
      <selection activeCell="M23" sqref="M23:M29"/>
    </sheetView>
  </sheetViews>
  <sheetFormatPr defaultRowHeight="15" x14ac:dyDescent="0.25"/>
  <cols>
    <col min="3" max="3" width="18.5703125" customWidth="1"/>
    <col min="4" max="4" width="17.7109375" customWidth="1"/>
    <col min="6" max="6" width="20.42578125" customWidth="1"/>
    <col min="7" max="7" width="17.28515625" customWidth="1"/>
    <col min="8" max="8" width="16.28515625" customWidth="1"/>
    <col min="9" max="9" width="18.140625" customWidth="1"/>
  </cols>
  <sheetData>
    <row r="3" spans="3:9" x14ac:dyDescent="0.25">
      <c r="C3" s="26">
        <v>684</v>
      </c>
      <c r="D3" s="26" t="s">
        <v>33</v>
      </c>
      <c r="E3" s="26">
        <v>685</v>
      </c>
      <c r="F3" s="26" t="s">
        <v>34</v>
      </c>
      <c r="G3" s="26" t="s">
        <v>35</v>
      </c>
      <c r="H3" s="26" t="s">
        <v>36</v>
      </c>
      <c r="I3" s="26">
        <v>386</v>
      </c>
    </row>
    <row r="4" spans="3:9" x14ac:dyDescent="0.25">
      <c r="C4" s="11">
        <v>86.3</v>
      </c>
      <c r="D4" s="17">
        <v>108.6</v>
      </c>
      <c r="E4" s="12">
        <v>105.9</v>
      </c>
      <c r="F4" s="13">
        <v>95.3</v>
      </c>
      <c r="G4" s="14">
        <v>80.599999999999994</v>
      </c>
      <c r="H4" s="15">
        <v>109</v>
      </c>
      <c r="I4" s="16">
        <v>100.1</v>
      </c>
    </row>
    <row r="5" spans="3:9" x14ac:dyDescent="0.25">
      <c r="C5" s="11">
        <v>96.4</v>
      </c>
      <c r="D5" s="17">
        <v>99.2</v>
      </c>
      <c r="E5" s="12">
        <v>82.8</v>
      </c>
      <c r="F5" s="13">
        <v>86.7</v>
      </c>
      <c r="G5" s="14">
        <v>90.7</v>
      </c>
      <c r="H5" s="15">
        <v>79.7</v>
      </c>
      <c r="I5" s="16">
        <v>88.3</v>
      </c>
    </row>
    <row r="6" spans="3:9" x14ac:dyDescent="0.25">
      <c r="C6" s="11">
        <v>74.900000000000006</v>
      </c>
      <c r="D6" s="17">
        <v>102.6</v>
      </c>
      <c r="E6" s="12">
        <v>79.599999999999994</v>
      </c>
      <c r="F6" s="13">
        <v>108.7</v>
      </c>
      <c r="G6" s="14">
        <v>83.7</v>
      </c>
      <c r="H6" s="15">
        <v>91.3</v>
      </c>
      <c r="I6" s="16">
        <v>82.4</v>
      </c>
    </row>
    <row r="7" spans="3:9" x14ac:dyDescent="0.25">
      <c r="C7" s="11">
        <v>88.8</v>
      </c>
      <c r="D7" s="17">
        <v>100.5</v>
      </c>
      <c r="E7" s="12">
        <v>101.6</v>
      </c>
      <c r="F7" s="13">
        <v>118.1</v>
      </c>
      <c r="G7" s="14">
        <v>86</v>
      </c>
      <c r="H7" s="15">
        <v>100.3</v>
      </c>
      <c r="I7" s="1"/>
    </row>
    <row r="8" spans="3:9" x14ac:dyDescent="0.25">
      <c r="C8" s="11">
        <v>102.8</v>
      </c>
      <c r="D8" s="17">
        <v>92.2</v>
      </c>
      <c r="E8" s="12">
        <v>80.599999999999994</v>
      </c>
      <c r="F8" s="13">
        <v>107.9</v>
      </c>
      <c r="G8" s="14">
        <v>91.3</v>
      </c>
      <c r="H8" s="15">
        <v>96.1</v>
      </c>
      <c r="I8" s="1"/>
    </row>
    <row r="9" spans="3:9" x14ac:dyDescent="0.25">
      <c r="C9" s="11">
        <v>89.3</v>
      </c>
      <c r="D9" s="17">
        <v>106.7</v>
      </c>
      <c r="E9" s="12">
        <v>79.3</v>
      </c>
      <c r="F9" s="1"/>
      <c r="G9" s="14">
        <v>95.3</v>
      </c>
      <c r="H9" s="15">
        <v>88.4</v>
      </c>
      <c r="I9" s="1"/>
    </row>
    <row r="10" spans="3:9" x14ac:dyDescent="0.25">
      <c r="C10" s="11">
        <v>107.5</v>
      </c>
      <c r="D10" s="17">
        <v>99.2</v>
      </c>
      <c r="E10" s="12">
        <v>88.7</v>
      </c>
      <c r="F10" s="1"/>
      <c r="G10" s="14">
        <v>98.8</v>
      </c>
      <c r="H10" s="15">
        <v>88.3</v>
      </c>
      <c r="I10" s="1"/>
    </row>
    <row r="11" spans="3:9" x14ac:dyDescent="0.25">
      <c r="C11" s="11">
        <v>95.3</v>
      </c>
      <c r="D11" s="17">
        <v>101.2</v>
      </c>
      <c r="E11" s="12">
        <v>89</v>
      </c>
      <c r="F11" s="1"/>
      <c r="G11" s="14">
        <v>86</v>
      </c>
      <c r="H11" s="15">
        <v>92.8</v>
      </c>
      <c r="I11" s="1"/>
    </row>
    <row r="12" spans="3:9" x14ac:dyDescent="0.25">
      <c r="C12" s="11">
        <v>97.8</v>
      </c>
      <c r="D12" s="17">
        <v>95</v>
      </c>
      <c r="E12" s="12">
        <v>70.7</v>
      </c>
      <c r="F12" s="1"/>
      <c r="G12" s="14">
        <v>93.9</v>
      </c>
      <c r="H12" s="1"/>
      <c r="I12" s="1"/>
    </row>
    <row r="13" spans="3:9" x14ac:dyDescent="0.25">
      <c r="C13" s="11">
        <v>87.7</v>
      </c>
      <c r="D13" s="17">
        <v>99.9</v>
      </c>
      <c r="E13" s="1"/>
      <c r="F13" s="1"/>
      <c r="G13" s="14">
        <v>85.6</v>
      </c>
      <c r="H13" s="1"/>
      <c r="I13" s="1"/>
    </row>
    <row r="14" spans="3:9" x14ac:dyDescent="0.25">
      <c r="C14" s="11">
        <v>97.5</v>
      </c>
      <c r="D14" s="17">
        <v>77.599999999999994</v>
      </c>
      <c r="E14" s="1"/>
      <c r="F14" s="1"/>
      <c r="G14" s="14">
        <v>91.4</v>
      </c>
      <c r="H14" s="1"/>
      <c r="I14" s="1"/>
    </row>
    <row r="15" spans="3:9" x14ac:dyDescent="0.25">
      <c r="C15" s="11">
        <v>98.6</v>
      </c>
      <c r="D15" s="17">
        <v>76.099999999999994</v>
      </c>
      <c r="E15" s="1"/>
      <c r="F15" s="1"/>
      <c r="G15" s="1"/>
      <c r="H15" s="1"/>
      <c r="I15" s="1"/>
    </row>
    <row r="16" spans="3:9" x14ac:dyDescent="0.25">
      <c r="C16" s="11">
        <v>77.3</v>
      </c>
      <c r="D16" s="17">
        <v>102.5</v>
      </c>
      <c r="E16" s="1"/>
      <c r="F16" s="1"/>
      <c r="G16" s="1"/>
      <c r="H16" s="1"/>
      <c r="I16" s="1"/>
    </row>
    <row r="19" spans="3:13" x14ac:dyDescent="0.25">
      <c r="C19" t="s">
        <v>4</v>
      </c>
    </row>
    <row r="21" spans="3:13" ht="15.75" thickBot="1" x14ac:dyDescent="0.3">
      <c r="C21" t="s">
        <v>5</v>
      </c>
    </row>
    <row r="22" spans="3:13" x14ac:dyDescent="0.25">
      <c r="C22" s="6" t="s">
        <v>6</v>
      </c>
      <c r="D22" s="6" t="s">
        <v>7</v>
      </c>
      <c r="E22" s="6" t="s">
        <v>8</v>
      </c>
      <c r="F22" s="6" t="s">
        <v>9</v>
      </c>
      <c r="G22" s="6" t="s">
        <v>2</v>
      </c>
      <c r="H22" s="18" t="s">
        <v>20</v>
      </c>
      <c r="I22" s="18" t="s">
        <v>21</v>
      </c>
      <c r="J22" s="18" t="s">
        <v>22</v>
      </c>
      <c r="K22" s="18" t="s">
        <v>23</v>
      </c>
      <c r="L22" s="18" t="s">
        <v>24</v>
      </c>
      <c r="M22" s="19" t="s">
        <v>25</v>
      </c>
    </row>
    <row r="23" spans="3:13" x14ac:dyDescent="0.25">
      <c r="C23" s="27">
        <v>684</v>
      </c>
      <c r="D23" s="7">
        <v>13</v>
      </c>
      <c r="E23" s="7">
        <v>1200.1999999999998</v>
      </c>
      <c r="F23" s="34">
        <v>92.323076923076911</v>
      </c>
      <c r="G23" s="7">
        <v>89.186923076923051</v>
      </c>
      <c r="H23" s="2">
        <f>SQRT(G23)</f>
        <v>9.4438828390087011</v>
      </c>
      <c r="I23" s="2">
        <f>H23/F23</f>
        <v>0.10229168214223723</v>
      </c>
      <c r="J23" s="5">
        <f>F23-F$31</f>
        <v>-0.82662254412254299</v>
      </c>
      <c r="K23" s="1">
        <f>D23^2</f>
        <v>169</v>
      </c>
      <c r="L23" s="3">
        <f>(1/6)*(D30-(K30/D30))</f>
        <v>8.6182795698924721</v>
      </c>
      <c r="M23" s="20">
        <f>((2*D23*D$42)/(4+((D23-1)*D$42)))*(F23-F$31)</f>
        <v>-1.1330777722978456</v>
      </c>
    </row>
    <row r="24" spans="3:13" x14ac:dyDescent="0.25">
      <c r="C24" s="27" t="s">
        <v>33</v>
      </c>
      <c r="D24" s="7">
        <v>13</v>
      </c>
      <c r="E24" s="7">
        <v>1261.3</v>
      </c>
      <c r="F24" s="34">
        <v>97.023076923076914</v>
      </c>
      <c r="G24" s="7">
        <v>98.203589743589774</v>
      </c>
      <c r="H24" s="2">
        <f t="shared" ref="H24:H29" si="0">SQRT(G24)</f>
        <v>9.9097724365189013</v>
      </c>
      <c r="I24" s="2">
        <f t="shared" ref="I24:I29" si="1">H24/F24</f>
        <v>0.10213830307995381</v>
      </c>
      <c r="J24" s="5">
        <f t="shared" ref="J24:J29" si="2">F24-F$31</f>
        <v>3.8733774558774599</v>
      </c>
      <c r="K24" s="1">
        <f t="shared" ref="K24:K29" si="3">D24^2</f>
        <v>169</v>
      </c>
      <c r="M24" s="20">
        <f t="shared" ref="M24:M29" si="4">((2*D24*D$42)/(4+((D24-1)*D$42)))*(F24-F$31)</f>
        <v>5.3093614856984876</v>
      </c>
    </row>
    <row r="25" spans="3:13" x14ac:dyDescent="0.25">
      <c r="C25" s="27">
        <v>685</v>
      </c>
      <c r="D25" s="7">
        <v>9</v>
      </c>
      <c r="E25" s="7">
        <v>778.2</v>
      </c>
      <c r="F25" s="34">
        <v>86.466666666666669</v>
      </c>
      <c r="G25" s="7">
        <v>126.6299999999992</v>
      </c>
      <c r="H25" s="2">
        <f t="shared" si="0"/>
        <v>11.252999600106596</v>
      </c>
      <c r="I25" s="2">
        <f t="shared" si="1"/>
        <v>0.13014263222945177</v>
      </c>
      <c r="J25" s="5">
        <f t="shared" si="2"/>
        <v>-6.6830328005327857</v>
      </c>
      <c r="K25" s="1">
        <f t="shared" si="3"/>
        <v>81</v>
      </c>
      <c r="M25" s="20">
        <f t="shared" si="4"/>
        <v>-8.0368001565275726</v>
      </c>
    </row>
    <row r="26" spans="3:13" x14ac:dyDescent="0.25">
      <c r="C26" s="27" t="s">
        <v>34</v>
      </c>
      <c r="D26" s="7">
        <v>5</v>
      </c>
      <c r="E26" s="7">
        <v>516.69999999999993</v>
      </c>
      <c r="F26" s="34">
        <v>103.33999999999999</v>
      </c>
      <c r="G26" s="7">
        <v>152.22800000000279</v>
      </c>
      <c r="H26" s="2">
        <f t="shared" si="0"/>
        <v>12.338071162057819</v>
      </c>
      <c r="I26" s="2">
        <f t="shared" si="1"/>
        <v>0.11939298589179234</v>
      </c>
      <c r="J26" s="5">
        <f t="shared" si="2"/>
        <v>10.190300532800535</v>
      </c>
      <c r="K26" s="1">
        <f t="shared" si="3"/>
        <v>25</v>
      </c>
      <c r="M26" s="20">
        <f t="shared" si="4"/>
        <v>9.2909624571121601</v>
      </c>
    </row>
    <row r="27" spans="3:13" x14ac:dyDescent="0.25">
      <c r="C27" s="27" t="s">
        <v>35</v>
      </c>
      <c r="D27" s="7">
        <v>11</v>
      </c>
      <c r="E27" s="7">
        <v>983.3</v>
      </c>
      <c r="F27" s="34">
        <v>89.390909090909091</v>
      </c>
      <c r="G27" s="7">
        <v>30.0209090909091</v>
      </c>
      <c r="H27" s="2">
        <f t="shared" si="0"/>
        <v>5.479133972710386</v>
      </c>
      <c r="I27" s="2">
        <f t="shared" si="1"/>
        <v>6.1294084917943907E-2</v>
      </c>
      <c r="J27" s="5">
        <f t="shared" si="2"/>
        <v>-3.7587903762903636</v>
      </c>
      <c r="K27" s="1">
        <f t="shared" si="3"/>
        <v>121</v>
      </c>
      <c r="M27" s="20">
        <f t="shared" si="4"/>
        <v>-4.8734989614347217</v>
      </c>
    </row>
    <row r="28" spans="3:13" x14ac:dyDescent="0.25">
      <c r="C28" s="27" t="s">
        <v>36</v>
      </c>
      <c r="D28" s="7">
        <v>8</v>
      </c>
      <c r="E28" s="7">
        <v>745.89999999999986</v>
      </c>
      <c r="F28" s="34">
        <v>93.237499999999983</v>
      </c>
      <c r="G28" s="7">
        <v>77.359821428571408</v>
      </c>
      <c r="H28" s="2">
        <f t="shared" si="0"/>
        <v>8.7954432195638326</v>
      </c>
      <c r="I28" s="2">
        <f t="shared" si="1"/>
        <v>9.4333752187304831E-2</v>
      </c>
      <c r="J28" s="5">
        <f t="shared" si="2"/>
        <v>8.7800532800528686E-2</v>
      </c>
      <c r="K28" s="1">
        <f t="shared" si="3"/>
        <v>64</v>
      </c>
      <c r="M28" s="20">
        <f t="shared" si="4"/>
        <v>0.100573557938567</v>
      </c>
    </row>
    <row r="29" spans="3:13" ht="15.75" thickBot="1" x14ac:dyDescent="0.3">
      <c r="C29" s="28">
        <v>386</v>
      </c>
      <c r="D29" s="8">
        <v>3</v>
      </c>
      <c r="E29" s="8">
        <v>270.79999999999995</v>
      </c>
      <c r="F29" s="35">
        <v>90.266666666666652</v>
      </c>
      <c r="G29" s="8">
        <v>81.223333333333244</v>
      </c>
      <c r="H29" s="2">
        <f t="shared" si="0"/>
        <v>9.0123988667464801</v>
      </c>
      <c r="I29" s="2">
        <f t="shared" si="1"/>
        <v>9.9841937223927049E-2</v>
      </c>
      <c r="J29" s="5">
        <f t="shared" si="2"/>
        <v>-2.8830328005328028</v>
      </c>
      <c r="K29" s="1">
        <f t="shared" si="3"/>
        <v>9</v>
      </c>
      <c r="M29" s="20">
        <f t="shared" si="4"/>
        <v>-1.9288863787663655</v>
      </c>
    </row>
    <row r="30" spans="3:13" x14ac:dyDescent="0.25">
      <c r="D30">
        <f>SUM(D23:D29)</f>
        <v>62</v>
      </c>
      <c r="E30">
        <f t="shared" ref="E30:F30" si="5">SUM(E23:E29)</f>
        <v>5756.4</v>
      </c>
      <c r="F30">
        <f t="shared" si="5"/>
        <v>652.04789627039622</v>
      </c>
      <c r="K30" s="21">
        <f>SUM(K23:K29)</f>
        <v>638</v>
      </c>
    </row>
    <row r="31" spans="3:13" x14ac:dyDescent="0.25">
      <c r="F31" s="25">
        <f>F30/7</f>
        <v>93.149699467199454</v>
      </c>
    </row>
    <row r="32" spans="3:13" ht="15.75" thickBot="1" x14ac:dyDescent="0.3">
      <c r="C32" t="s">
        <v>10</v>
      </c>
    </row>
    <row r="33" spans="3:9" x14ac:dyDescent="0.25">
      <c r="C33" s="6" t="s">
        <v>11</v>
      </c>
      <c r="D33" s="6" t="s">
        <v>12</v>
      </c>
      <c r="E33" s="6" t="s">
        <v>3</v>
      </c>
      <c r="F33" s="6" t="s">
        <v>13</v>
      </c>
      <c r="G33" s="6" t="s">
        <v>14</v>
      </c>
      <c r="H33" s="6" t="s">
        <v>15</v>
      </c>
      <c r="I33" s="6" t="s">
        <v>16</v>
      </c>
    </row>
    <row r="34" spans="3:9" x14ac:dyDescent="0.25">
      <c r="C34" s="7" t="s">
        <v>17</v>
      </c>
      <c r="D34" s="7">
        <v>1299.760886965184</v>
      </c>
      <c r="E34" s="7">
        <v>6</v>
      </c>
      <c r="F34" s="7">
        <v>216.62681449419733</v>
      </c>
      <c r="G34" s="7">
        <v>2.4440887526753845</v>
      </c>
      <c r="H34" s="7">
        <v>3.631841186680318E-2</v>
      </c>
      <c r="I34" s="7">
        <v>2.2687174669879471</v>
      </c>
    </row>
    <row r="35" spans="3:9" x14ac:dyDescent="0.25">
      <c r="C35" s="7" t="s">
        <v>18</v>
      </c>
      <c r="D35" s="7">
        <v>4874.8126614219118</v>
      </c>
      <c r="E35" s="7">
        <v>55</v>
      </c>
      <c r="F35" s="7">
        <v>88.632957480398403</v>
      </c>
      <c r="G35" s="7"/>
      <c r="H35" s="7"/>
      <c r="I35" s="7"/>
    </row>
    <row r="36" spans="3:9" x14ac:dyDescent="0.25">
      <c r="C36" s="7"/>
      <c r="D36" s="7"/>
      <c r="E36" s="7"/>
      <c r="F36" s="7"/>
      <c r="G36" s="7"/>
      <c r="H36" s="7"/>
      <c r="I36" s="7"/>
    </row>
    <row r="37" spans="3:9" ht="15.75" thickBot="1" x14ac:dyDescent="0.3">
      <c r="C37" s="8" t="s">
        <v>19</v>
      </c>
      <c r="D37" s="8">
        <v>6174.5735483870958</v>
      </c>
      <c r="E37" s="8">
        <v>61</v>
      </c>
      <c r="F37" s="8"/>
      <c r="G37" s="8"/>
      <c r="H37" s="8"/>
      <c r="I37" s="8"/>
    </row>
    <row r="40" spans="3:9" x14ac:dyDescent="0.25">
      <c r="C40" s="4" t="s">
        <v>26</v>
      </c>
      <c r="D40" s="2">
        <f>(F34-F35)/L23</f>
        <v>14.851439428924893</v>
      </c>
    </row>
    <row r="41" spans="3:9" x14ac:dyDescent="0.25">
      <c r="C41" s="4" t="s">
        <v>27</v>
      </c>
      <c r="D41" s="2">
        <f>D40/(D40+F35)</f>
        <v>0.14351380374703496</v>
      </c>
    </row>
    <row r="42" spans="3:9" x14ac:dyDescent="0.25">
      <c r="C42" s="4" t="s">
        <v>28</v>
      </c>
      <c r="D42" s="2">
        <f>4*D41</f>
        <v>0.57405521498813983</v>
      </c>
    </row>
    <row r="44" spans="3:9" x14ac:dyDescent="0.25">
      <c r="C44" t="s">
        <v>29</v>
      </c>
      <c r="D44" s="2">
        <f>1-D41</f>
        <v>0.85648619625296507</v>
      </c>
      <c r="E44" s="5">
        <f>L23-1</f>
        <v>7.6182795698924721</v>
      </c>
      <c r="F44" s="5">
        <f>L23-1</f>
        <v>7.6182795698924721</v>
      </c>
      <c r="G44" s="1">
        <f>7-1</f>
        <v>6</v>
      </c>
    </row>
    <row r="45" spans="3:9" x14ac:dyDescent="0.25">
      <c r="D45" s="2">
        <f>D44^2</f>
        <v>0.73356860437187255</v>
      </c>
      <c r="E45" s="2">
        <f>E44*D41</f>
        <v>1.0933282790835941</v>
      </c>
      <c r="F45" s="40">
        <f>F44*G44</f>
        <v>45.709677419354833</v>
      </c>
      <c r="G45" s="40"/>
    </row>
    <row r="46" spans="3:9" x14ac:dyDescent="0.25">
      <c r="D46" s="22"/>
      <c r="E46" s="2">
        <f>1+E45</f>
        <v>2.0933282790835941</v>
      </c>
      <c r="F46" s="43">
        <f>L23*F45</f>
        <v>393.93877904960101</v>
      </c>
      <c r="G46" s="43"/>
    </row>
    <row r="47" spans="3:9" x14ac:dyDescent="0.25">
      <c r="D47" s="23"/>
      <c r="E47" s="24">
        <f>E46^2</f>
        <v>4.3820232840110815</v>
      </c>
      <c r="F47" s="1"/>
      <c r="G47" s="1"/>
    </row>
    <row r="48" spans="3:9" x14ac:dyDescent="0.25">
      <c r="D48" s="43">
        <f>2*D45*E47</f>
        <v>6.4290294095541176</v>
      </c>
      <c r="E48" s="43"/>
      <c r="F48" s="1"/>
      <c r="G48" s="1"/>
    </row>
    <row r="49" spans="3:7" x14ac:dyDescent="0.25">
      <c r="D49" s="44">
        <f>D48/F46</f>
        <v>1.6319869359052452E-2</v>
      </c>
      <c r="E49" s="44"/>
      <c r="F49" s="44"/>
      <c r="G49" s="44"/>
    </row>
    <row r="50" spans="3:7" x14ac:dyDescent="0.25">
      <c r="D50" s="44">
        <f>SQRT(D49)</f>
        <v>0.12774924406450494</v>
      </c>
      <c r="E50" s="44"/>
      <c r="F50" s="44"/>
      <c r="G50" s="44"/>
    </row>
    <row r="51" spans="3:7" x14ac:dyDescent="0.25">
      <c r="C51" t="s">
        <v>30</v>
      </c>
      <c r="D51" s="2">
        <f>4*D50</f>
        <v>0.51099697625801976</v>
      </c>
      <c r="E51" s="10"/>
      <c r="F51" s="10"/>
      <c r="G51" s="10"/>
    </row>
  </sheetData>
  <mergeCells count="5">
    <mergeCell ref="F45:G45"/>
    <mergeCell ref="F46:G46"/>
    <mergeCell ref="D48:E48"/>
    <mergeCell ref="D49:G49"/>
    <mergeCell ref="D50:G5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U19"/>
  <sheetViews>
    <sheetView tabSelected="1" topLeftCell="L4" workbookViewId="0">
      <selection activeCell="Q4" sqref="Q4:U13"/>
    </sheetView>
  </sheetViews>
  <sheetFormatPr defaultRowHeight="15" x14ac:dyDescent="0.25"/>
  <cols>
    <col min="3" max="3" width="20.140625" customWidth="1"/>
    <col min="10" max="11" width="20.5703125" customWidth="1"/>
    <col min="17" max="17" width="18.42578125" customWidth="1"/>
  </cols>
  <sheetData>
    <row r="4" spans="3:21" ht="15.75" x14ac:dyDescent="0.25">
      <c r="C4" s="45" t="s">
        <v>41</v>
      </c>
      <c r="D4" s="45"/>
      <c r="E4" s="45"/>
      <c r="F4" s="45"/>
      <c r="G4" s="45"/>
      <c r="J4" s="45" t="s">
        <v>41</v>
      </c>
      <c r="K4" s="45"/>
      <c r="L4" s="45"/>
      <c r="M4" s="45"/>
      <c r="N4" s="45"/>
      <c r="Q4" s="45" t="s">
        <v>41</v>
      </c>
      <c r="R4" s="45"/>
      <c r="S4" s="45"/>
      <c r="T4" s="45"/>
      <c r="U4" s="45"/>
    </row>
    <row r="5" spans="3:21" ht="15.75" x14ac:dyDescent="0.25">
      <c r="C5" s="29" t="s">
        <v>37</v>
      </c>
      <c r="D5" s="39" t="s">
        <v>31</v>
      </c>
      <c r="E5" s="39" t="s">
        <v>32</v>
      </c>
      <c r="F5" s="36" t="s">
        <v>42</v>
      </c>
      <c r="G5" s="37" t="s">
        <v>43</v>
      </c>
      <c r="J5" s="29" t="s">
        <v>37</v>
      </c>
      <c r="K5" s="39" t="s">
        <v>31</v>
      </c>
      <c r="L5" s="39" t="s">
        <v>32</v>
      </c>
      <c r="M5" s="36" t="s">
        <v>42</v>
      </c>
      <c r="N5" s="37" t="s">
        <v>43</v>
      </c>
      <c r="Q5" s="29" t="s">
        <v>37</v>
      </c>
      <c r="R5" s="39" t="s">
        <v>31</v>
      </c>
      <c r="S5" s="39" t="s">
        <v>32</v>
      </c>
      <c r="T5" s="36" t="s">
        <v>42</v>
      </c>
      <c r="U5" s="37" t="s">
        <v>43</v>
      </c>
    </row>
    <row r="6" spans="3:21" x14ac:dyDescent="0.25">
      <c r="C6" s="38" t="s">
        <v>38</v>
      </c>
      <c r="D6" s="38">
        <v>1</v>
      </c>
      <c r="E6" s="38">
        <v>1</v>
      </c>
      <c r="F6" s="36">
        <v>0</v>
      </c>
      <c r="G6" s="37">
        <f>F6^2</f>
        <v>0</v>
      </c>
      <c r="J6" s="38" t="s">
        <v>38</v>
      </c>
      <c r="K6" s="38">
        <v>1</v>
      </c>
      <c r="L6" s="38">
        <v>2</v>
      </c>
      <c r="M6" s="36">
        <v>1</v>
      </c>
      <c r="N6" s="37">
        <f>M6^2</f>
        <v>1</v>
      </c>
      <c r="Q6" s="38" t="s">
        <v>38</v>
      </c>
      <c r="R6" s="38">
        <v>1</v>
      </c>
      <c r="S6" s="38">
        <v>1</v>
      </c>
      <c r="T6" s="36">
        <v>0</v>
      </c>
      <c r="U6" s="37">
        <f>T6^2</f>
        <v>0</v>
      </c>
    </row>
    <row r="7" spans="3:21" x14ac:dyDescent="0.25">
      <c r="C7" s="38" t="s">
        <v>0</v>
      </c>
      <c r="D7" s="38">
        <v>2</v>
      </c>
      <c r="E7" s="38">
        <v>2</v>
      </c>
      <c r="F7" s="36">
        <v>0</v>
      </c>
      <c r="G7" s="37">
        <f t="shared" ref="G7:G12" si="0">F7^2</f>
        <v>0</v>
      </c>
      <c r="J7" s="38" t="s">
        <v>0</v>
      </c>
      <c r="K7" s="38">
        <v>2</v>
      </c>
      <c r="L7" s="38">
        <v>1</v>
      </c>
      <c r="M7" s="36">
        <v>1</v>
      </c>
      <c r="N7" s="37">
        <f t="shared" ref="N7:N12" si="1">M7^2</f>
        <v>1</v>
      </c>
      <c r="Q7" s="38" t="s">
        <v>0</v>
      </c>
      <c r="R7" s="38">
        <v>2</v>
      </c>
      <c r="S7" s="38">
        <v>2</v>
      </c>
      <c r="T7" s="36">
        <v>0</v>
      </c>
      <c r="U7" s="37">
        <f t="shared" ref="U7:U12" si="2">T7^2</f>
        <v>0</v>
      </c>
    </row>
    <row r="8" spans="3:21" x14ac:dyDescent="0.25">
      <c r="C8" s="38" t="s">
        <v>40</v>
      </c>
      <c r="D8" s="38">
        <v>3</v>
      </c>
      <c r="E8" s="38">
        <v>3</v>
      </c>
      <c r="F8" s="36">
        <v>0</v>
      </c>
      <c r="G8" s="37">
        <f t="shared" si="0"/>
        <v>0</v>
      </c>
      <c r="J8" s="38" t="s">
        <v>40</v>
      </c>
      <c r="K8" s="38">
        <v>3</v>
      </c>
      <c r="L8" s="38">
        <v>5</v>
      </c>
      <c r="M8" s="36">
        <v>2</v>
      </c>
      <c r="N8" s="37">
        <f t="shared" si="1"/>
        <v>4</v>
      </c>
      <c r="Q8" s="38" t="s">
        <v>40</v>
      </c>
      <c r="R8" s="38">
        <v>3</v>
      </c>
      <c r="S8" s="38">
        <v>4</v>
      </c>
      <c r="T8" s="36">
        <v>1</v>
      </c>
      <c r="U8" s="37">
        <f t="shared" si="2"/>
        <v>1</v>
      </c>
    </row>
    <row r="9" spans="3:21" x14ac:dyDescent="0.25">
      <c r="C9" s="38">
        <v>684</v>
      </c>
      <c r="D9" s="38">
        <v>4</v>
      </c>
      <c r="E9" s="38">
        <v>6</v>
      </c>
      <c r="F9" s="36">
        <v>2</v>
      </c>
      <c r="G9" s="37">
        <f t="shared" si="0"/>
        <v>4</v>
      </c>
      <c r="J9" s="38">
        <v>684</v>
      </c>
      <c r="K9" s="38">
        <v>4</v>
      </c>
      <c r="L9" s="38">
        <v>6</v>
      </c>
      <c r="M9" s="36">
        <v>2</v>
      </c>
      <c r="N9" s="37">
        <f t="shared" si="1"/>
        <v>4</v>
      </c>
      <c r="Q9" s="38">
        <v>684</v>
      </c>
      <c r="R9" s="38">
        <v>4</v>
      </c>
      <c r="S9" s="38">
        <v>5</v>
      </c>
      <c r="T9" s="36">
        <v>1</v>
      </c>
      <c r="U9" s="37">
        <f t="shared" si="2"/>
        <v>1</v>
      </c>
    </row>
    <row r="10" spans="3:21" x14ac:dyDescent="0.25">
      <c r="C10" s="38">
        <v>386</v>
      </c>
      <c r="D10" s="38">
        <v>5</v>
      </c>
      <c r="E10" s="38">
        <v>5</v>
      </c>
      <c r="F10" s="36">
        <v>0</v>
      </c>
      <c r="G10" s="37">
        <f t="shared" si="0"/>
        <v>0</v>
      </c>
      <c r="J10" s="38">
        <v>386</v>
      </c>
      <c r="K10" s="38">
        <v>5</v>
      </c>
      <c r="L10" s="38">
        <v>3</v>
      </c>
      <c r="M10" s="36">
        <v>2</v>
      </c>
      <c r="N10" s="37">
        <f t="shared" si="1"/>
        <v>4</v>
      </c>
      <c r="Q10" s="38">
        <v>386</v>
      </c>
      <c r="R10" s="38">
        <v>5</v>
      </c>
      <c r="S10" s="38">
        <v>3</v>
      </c>
      <c r="T10" s="36">
        <v>2</v>
      </c>
      <c r="U10" s="37">
        <f t="shared" si="2"/>
        <v>4</v>
      </c>
    </row>
    <row r="11" spans="3:21" ht="28.5" x14ac:dyDescent="0.25">
      <c r="C11" s="38" t="s">
        <v>39</v>
      </c>
      <c r="D11" s="38">
        <v>6</v>
      </c>
      <c r="E11" s="38">
        <v>4</v>
      </c>
      <c r="F11" s="36">
        <v>2</v>
      </c>
      <c r="G11" s="37">
        <f t="shared" si="0"/>
        <v>4</v>
      </c>
      <c r="J11" s="38" t="s">
        <v>39</v>
      </c>
      <c r="K11" s="38">
        <v>6</v>
      </c>
      <c r="L11" s="38">
        <v>4</v>
      </c>
      <c r="M11" s="36">
        <v>2</v>
      </c>
      <c r="N11" s="37">
        <f t="shared" si="1"/>
        <v>4</v>
      </c>
      <c r="Q11" s="38" t="s">
        <v>39</v>
      </c>
      <c r="R11" s="38">
        <v>6</v>
      </c>
      <c r="S11" s="38">
        <v>7</v>
      </c>
      <c r="T11" s="36">
        <v>1</v>
      </c>
      <c r="U11" s="37">
        <f t="shared" si="2"/>
        <v>1</v>
      </c>
    </row>
    <row r="12" spans="3:21" x14ac:dyDescent="0.25">
      <c r="C12" s="38">
        <v>685</v>
      </c>
      <c r="D12" s="38">
        <v>7</v>
      </c>
      <c r="E12" s="38">
        <v>7</v>
      </c>
      <c r="F12" s="36">
        <v>0</v>
      </c>
      <c r="G12" s="37">
        <f t="shared" si="0"/>
        <v>0</v>
      </c>
      <c r="J12" s="38">
        <v>685</v>
      </c>
      <c r="K12" s="38">
        <v>7</v>
      </c>
      <c r="L12" s="38">
        <v>7</v>
      </c>
      <c r="M12" s="36">
        <v>0</v>
      </c>
      <c r="N12" s="37">
        <f t="shared" si="1"/>
        <v>0</v>
      </c>
      <c r="Q12" s="38">
        <v>685</v>
      </c>
      <c r="R12" s="38">
        <v>7</v>
      </c>
      <c r="S12" s="38">
        <v>6</v>
      </c>
      <c r="T12" s="36">
        <v>1</v>
      </c>
      <c r="U12" s="37">
        <f t="shared" si="2"/>
        <v>1</v>
      </c>
    </row>
    <row r="13" spans="3:21" x14ac:dyDescent="0.25">
      <c r="C13" s="41"/>
      <c r="D13" s="42"/>
      <c r="E13" s="1" t="s">
        <v>44</v>
      </c>
      <c r="F13" s="37">
        <f>SUM(F6:F12)</f>
        <v>4</v>
      </c>
      <c r="G13" s="37">
        <f>SUM(G6:G12)</f>
        <v>8</v>
      </c>
      <c r="J13" s="41"/>
      <c r="K13" s="42"/>
      <c r="L13" s="1" t="s">
        <v>44</v>
      </c>
      <c r="M13" s="37">
        <f>SUM(M6:M12)</f>
        <v>10</v>
      </c>
      <c r="N13" s="37">
        <f>SUM(N6:N12)</f>
        <v>18</v>
      </c>
      <c r="Q13" s="41"/>
      <c r="R13" s="42"/>
      <c r="S13" s="1" t="s">
        <v>44</v>
      </c>
      <c r="T13" s="37">
        <f>SUM(T6:T12)</f>
        <v>6</v>
      </c>
      <c r="U13" s="37">
        <f>SUM(U6:U12)</f>
        <v>8</v>
      </c>
    </row>
    <row r="15" spans="3:21" ht="15.75" x14ac:dyDescent="0.25">
      <c r="C15" t="s">
        <v>1</v>
      </c>
      <c r="D15" s="30">
        <v>7</v>
      </c>
      <c r="E15">
        <f>D15^2</f>
        <v>49</v>
      </c>
      <c r="J15" t="s">
        <v>1</v>
      </c>
      <c r="K15" s="30">
        <v>7</v>
      </c>
      <c r="L15">
        <f>K15^2</f>
        <v>49</v>
      </c>
      <c r="Q15" t="s">
        <v>1</v>
      </c>
      <c r="R15" s="30">
        <v>7</v>
      </c>
      <c r="S15">
        <f>R15^2</f>
        <v>49</v>
      </c>
    </row>
    <row r="16" spans="3:21" ht="15.75" x14ac:dyDescent="0.25">
      <c r="C16" t="s">
        <v>45</v>
      </c>
      <c r="D16" s="31">
        <v>1</v>
      </c>
      <c r="E16" s="1">
        <f>6*G13</f>
        <v>48</v>
      </c>
      <c r="F16" s="1">
        <f>D15</f>
        <v>7</v>
      </c>
      <c r="G16" s="1">
        <f>E15-1</f>
        <v>48</v>
      </c>
      <c r="J16" t="s">
        <v>45</v>
      </c>
      <c r="K16" s="31">
        <v>1</v>
      </c>
      <c r="L16" s="1">
        <f>6*N13</f>
        <v>108</v>
      </c>
      <c r="M16" s="1">
        <f>K15</f>
        <v>7</v>
      </c>
      <c r="N16" s="1">
        <f>L15-1</f>
        <v>48</v>
      </c>
      <c r="Q16" t="s">
        <v>45</v>
      </c>
      <c r="R16" s="31">
        <v>1</v>
      </c>
      <c r="S16" s="1">
        <f>6*U13</f>
        <v>48</v>
      </c>
      <c r="T16" s="1">
        <f>R15</f>
        <v>7</v>
      </c>
      <c r="U16" s="1">
        <f>S15-1</f>
        <v>48</v>
      </c>
    </row>
    <row r="17" spans="4:21" x14ac:dyDescent="0.25">
      <c r="D17" s="1"/>
      <c r="E17" s="1"/>
      <c r="F17" s="40">
        <f>F16*G16</f>
        <v>336</v>
      </c>
      <c r="G17" s="40"/>
      <c r="K17" s="1"/>
      <c r="L17" s="1"/>
      <c r="M17" s="40">
        <f>M16*N16</f>
        <v>336</v>
      </c>
      <c r="N17" s="40"/>
      <c r="R17" s="1"/>
      <c r="S17" s="1"/>
      <c r="T17" s="40">
        <f>T16*U16</f>
        <v>336</v>
      </c>
      <c r="U17" s="40"/>
    </row>
    <row r="18" spans="4:21" x14ac:dyDescent="0.25">
      <c r="D18" s="2"/>
      <c r="E18" s="43">
        <f>E16/F17</f>
        <v>0.14285714285714285</v>
      </c>
      <c r="F18" s="43"/>
      <c r="G18" s="43"/>
      <c r="K18" s="2"/>
      <c r="L18" s="43">
        <f>L16/M17</f>
        <v>0.32142857142857145</v>
      </c>
      <c r="M18" s="43"/>
      <c r="N18" s="43"/>
      <c r="R18" s="2"/>
      <c r="S18" s="43">
        <f>S16/T17</f>
        <v>0.14285714285714285</v>
      </c>
      <c r="T18" s="43"/>
      <c r="U18" s="43"/>
    </row>
    <row r="19" spans="4:21" x14ac:dyDescent="0.25">
      <c r="D19" s="43">
        <f>D16-E18</f>
        <v>0.85714285714285721</v>
      </c>
      <c r="E19" s="43"/>
      <c r="F19" s="43"/>
      <c r="G19" s="43"/>
      <c r="K19" s="43">
        <f>K16-L18</f>
        <v>0.6785714285714286</v>
      </c>
      <c r="L19" s="43"/>
      <c r="M19" s="43"/>
      <c r="N19" s="43"/>
      <c r="R19" s="43">
        <f>R16-S18</f>
        <v>0.85714285714285721</v>
      </c>
      <c r="S19" s="43"/>
      <c r="T19" s="43"/>
      <c r="U19" s="43"/>
    </row>
  </sheetData>
  <mergeCells count="15">
    <mergeCell ref="Q4:U4"/>
    <mergeCell ref="T17:U17"/>
    <mergeCell ref="S18:U18"/>
    <mergeCell ref="R19:U19"/>
    <mergeCell ref="C4:G4"/>
    <mergeCell ref="F17:G17"/>
    <mergeCell ref="E18:G18"/>
    <mergeCell ref="D19:G19"/>
    <mergeCell ref="J4:N4"/>
    <mergeCell ref="M17:N17"/>
    <mergeCell ref="L18:N18"/>
    <mergeCell ref="K19:N19"/>
    <mergeCell ref="C13:D13"/>
    <mergeCell ref="J13:K13"/>
    <mergeCell ref="Q13:R13"/>
  </mergeCells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Sheet20</vt:lpstr>
      <vt:lpstr>Sheet21</vt:lpstr>
      <vt:lpstr>Sheet22</vt:lpstr>
      <vt:lpstr>Sheet23</vt:lpstr>
      <vt:lpstr>KORELASI SPERMA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2021-03-13T14:36:09Z</dcterms:created>
  <dcterms:modified xsi:type="dcterms:W3CDTF">2021-07-15T04:15:32Z</dcterms:modified>
</cp:coreProperties>
</file>